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- EN COURS\Films de capitalisation - Suivi de projet\Outils\"/>
    </mc:Choice>
  </mc:AlternateContent>
  <xr:revisionPtr revIDLastSave="0" documentId="13_ncr:1_{3E8E08C9-DAD6-4694-95AD-D1BC9D87A20A}" xr6:coauthVersionLast="45" xr6:coauthVersionMax="45" xr10:uidLastSave="{00000000-0000-0000-0000-000000000000}"/>
  <bookViews>
    <workbookView xWindow="-120" yWindow="-120" windowWidth="21840" windowHeight="13140" tabRatio="871" xr2:uid="{00000000-000D-0000-FFFF-FFFF00000000}"/>
  </bookViews>
  <sheets>
    <sheet name="Budget follow up" sheetId="1" r:id="rId1"/>
    <sheet name="Reporting trim 2020" sheetId="10" r:id="rId2"/>
    <sheet name="Reporting trim 2021" sheetId="9" r:id="rId3"/>
    <sheet name="Reporting trim 2022" sheetId="8" r:id="rId4"/>
    <sheet name="Reporting trim 2023" sheetId="7" r:id="rId5"/>
    <sheet name="Budget R1" sheetId="2" r:id="rId6"/>
    <sheet name="Budget R2" sheetId="3" r:id="rId7"/>
    <sheet name="Budget R3" sheetId="4" r:id="rId8"/>
    <sheet name="Office costs" sheetId="12" r:id="rId9"/>
    <sheet name="Staff costs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" i="4" l="1"/>
  <c r="Q13" i="4"/>
  <c r="Q45" i="10"/>
  <c r="P45" i="10"/>
  <c r="S13" i="4" l="1"/>
  <c r="R45" i="10"/>
  <c r="D46" i="1"/>
  <c r="M46" i="1"/>
  <c r="J46" i="1"/>
  <c r="G46" i="1"/>
  <c r="P46" i="1" l="1"/>
  <c r="P13" i="4"/>
  <c r="P14" i="4" s="1"/>
  <c r="M13" i="4"/>
  <c r="M14" i="4" s="1"/>
  <c r="J13" i="4"/>
  <c r="J14" i="4" s="1"/>
  <c r="G13" i="4"/>
  <c r="G14" i="4" s="1"/>
  <c r="O14" i="4"/>
  <c r="N14" i="4"/>
  <c r="L14" i="4"/>
  <c r="K14" i="4"/>
  <c r="I14" i="4"/>
  <c r="H14" i="4"/>
  <c r="F14" i="4"/>
  <c r="E14" i="4"/>
  <c r="T46" i="10"/>
  <c r="S46" i="10"/>
  <c r="R46" i="10"/>
  <c r="Q46" i="10"/>
  <c r="E46" i="1" s="1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R14" i="4" l="1"/>
  <c r="Q14" i="4"/>
  <c r="S14" i="4" s="1"/>
  <c r="F46" i="1"/>
  <c r="L15" i="2"/>
  <c r="L12" i="2"/>
  <c r="L13" i="2"/>
  <c r="L14" i="2"/>
  <c r="L11" i="2"/>
  <c r="L7" i="2"/>
  <c r="L8" i="2"/>
  <c r="L9" i="2"/>
  <c r="L6" i="2"/>
  <c r="L7" i="11"/>
  <c r="L6" i="11"/>
  <c r="I6" i="4"/>
  <c r="I31" i="4"/>
  <c r="L11" i="4"/>
  <c r="L9" i="4"/>
  <c r="L7" i="4"/>
  <c r="L6" i="4"/>
  <c r="L17" i="3"/>
  <c r="L16" i="3"/>
  <c r="L14" i="3"/>
  <c r="L13" i="3"/>
  <c r="L11" i="3"/>
  <c r="L10" i="3"/>
  <c r="L8" i="3"/>
  <c r="L7" i="3"/>
  <c r="L6" i="3"/>
  <c r="I26" i="12" l="1"/>
  <c r="S64" i="10"/>
  <c r="S55" i="10"/>
  <c r="S51" i="10"/>
  <c r="S44" i="10"/>
  <c r="S42" i="10"/>
  <c r="S40" i="10"/>
  <c r="S35" i="10"/>
  <c r="S32" i="10"/>
  <c r="S29" i="10"/>
  <c r="S26" i="10"/>
  <c r="S20" i="10"/>
  <c r="S14" i="10"/>
  <c r="I12" i="2"/>
  <c r="I13" i="2"/>
  <c r="I14" i="2"/>
  <c r="I15" i="2"/>
  <c r="I11" i="2"/>
  <c r="I9" i="2"/>
  <c r="I7" i="2"/>
  <c r="I8" i="2"/>
  <c r="I6" i="2"/>
  <c r="I17" i="3"/>
  <c r="I16" i="3"/>
  <c r="I14" i="3"/>
  <c r="I13" i="3"/>
  <c r="I11" i="3"/>
  <c r="I10" i="3"/>
  <c r="I7" i="3"/>
  <c r="I8" i="3"/>
  <c r="I6" i="3"/>
  <c r="I11" i="4"/>
  <c r="I9" i="4"/>
  <c r="I7" i="4"/>
  <c r="I8" i="4" s="1"/>
  <c r="I7" i="11"/>
  <c r="I6" i="11"/>
  <c r="F60" i="10"/>
  <c r="I60" i="10"/>
  <c r="L60" i="10"/>
  <c r="O60" i="10"/>
  <c r="P60" i="10"/>
  <c r="Q60" i="10"/>
  <c r="F61" i="10"/>
  <c r="I61" i="10"/>
  <c r="L61" i="10"/>
  <c r="O61" i="10"/>
  <c r="P61" i="10"/>
  <c r="Q61" i="10"/>
  <c r="F62" i="10"/>
  <c r="I62" i="10"/>
  <c r="L62" i="10"/>
  <c r="O62" i="10"/>
  <c r="P62" i="10"/>
  <c r="Q62" i="10"/>
  <c r="F63" i="10"/>
  <c r="I63" i="10"/>
  <c r="L63" i="10"/>
  <c r="O63" i="10"/>
  <c r="P63" i="10"/>
  <c r="R63" i="10" s="1"/>
  <c r="Q63" i="10"/>
  <c r="F7" i="11"/>
  <c r="F6" i="11"/>
  <c r="F11" i="4"/>
  <c r="F9" i="4"/>
  <c r="F7" i="4"/>
  <c r="F6" i="4"/>
  <c r="F17" i="3"/>
  <c r="F16" i="3"/>
  <c r="F14" i="3"/>
  <c r="F13" i="3"/>
  <c r="F11" i="3"/>
  <c r="F10" i="3"/>
  <c r="F7" i="3"/>
  <c r="F8" i="3"/>
  <c r="F6" i="3"/>
  <c r="F12" i="2"/>
  <c r="F13" i="2"/>
  <c r="F14" i="2"/>
  <c r="F15" i="2"/>
  <c r="F11" i="2"/>
  <c r="F6" i="2"/>
  <c r="E10" i="10" s="1"/>
  <c r="F8" i="2"/>
  <c r="F9" i="2"/>
  <c r="F7" i="2"/>
  <c r="BD47" i="11"/>
  <c r="BE46" i="11"/>
  <c r="BE45" i="11"/>
  <c r="BE44" i="11"/>
  <c r="BE43" i="11"/>
  <c r="BE42" i="11"/>
  <c r="BE41" i="11"/>
  <c r="BE40" i="11"/>
  <c r="BD39" i="11"/>
  <c r="BE38" i="11"/>
  <c r="BE37" i="11"/>
  <c r="BE36" i="11"/>
  <c r="BE35" i="11"/>
  <c r="BE34" i="11"/>
  <c r="BE33" i="11"/>
  <c r="BE32" i="11"/>
  <c r="BD31" i="11"/>
  <c r="BE30" i="11"/>
  <c r="BE29" i="11"/>
  <c r="BE28" i="11"/>
  <c r="BE27" i="11"/>
  <c r="BE26" i="11"/>
  <c r="BE25" i="11"/>
  <c r="BE24" i="11"/>
  <c r="BE23" i="11"/>
  <c r="BE22" i="11"/>
  <c r="BE21" i="11"/>
  <c r="BD20" i="11"/>
  <c r="BE19" i="11"/>
  <c r="BE18" i="11"/>
  <c r="BE17" i="11"/>
  <c r="BE16" i="11"/>
  <c r="BE15" i="11"/>
  <c r="BE14" i="11"/>
  <c r="AN47" i="11"/>
  <c r="AO46" i="11"/>
  <c r="AO45" i="11"/>
  <c r="AO44" i="11"/>
  <c r="AO43" i="11"/>
  <c r="AO42" i="11"/>
  <c r="AO41" i="11"/>
  <c r="AO40" i="11"/>
  <c r="AN39" i="11"/>
  <c r="AO38" i="11"/>
  <c r="AO37" i="11"/>
  <c r="AO36" i="11"/>
  <c r="AO35" i="11"/>
  <c r="AO34" i="11"/>
  <c r="AO33" i="11"/>
  <c r="AO32" i="11"/>
  <c r="AN31" i="11"/>
  <c r="AO30" i="11"/>
  <c r="AO29" i="11"/>
  <c r="AO28" i="11"/>
  <c r="AO27" i="11"/>
  <c r="AO26" i="11"/>
  <c r="AO25" i="11"/>
  <c r="AO24" i="11"/>
  <c r="AO23" i="11"/>
  <c r="AO22" i="11"/>
  <c r="AO21" i="11"/>
  <c r="AN20" i="11"/>
  <c r="AO19" i="11"/>
  <c r="AO18" i="11"/>
  <c r="AO17" i="11"/>
  <c r="AO16" i="11"/>
  <c r="AO15" i="11"/>
  <c r="AO14" i="11"/>
  <c r="X47" i="11"/>
  <c r="Y46" i="11"/>
  <c r="Y45" i="11"/>
  <c r="Y44" i="11"/>
  <c r="Y43" i="11"/>
  <c r="Y42" i="11"/>
  <c r="Y41" i="11"/>
  <c r="Y40" i="11"/>
  <c r="X39" i="11"/>
  <c r="Y38" i="11"/>
  <c r="Y37" i="11"/>
  <c r="Y36" i="11"/>
  <c r="Y35" i="11"/>
  <c r="Y34" i="11"/>
  <c r="Y33" i="11"/>
  <c r="Y32" i="11"/>
  <c r="X31" i="11"/>
  <c r="Y30" i="11"/>
  <c r="Y29" i="11"/>
  <c r="Y28" i="11"/>
  <c r="Y27" i="11"/>
  <c r="Y26" i="11"/>
  <c r="Y25" i="11"/>
  <c r="Y24" i="11"/>
  <c r="Y23" i="11"/>
  <c r="Y22" i="11"/>
  <c r="Y21" i="11"/>
  <c r="X20" i="11"/>
  <c r="Y19" i="11"/>
  <c r="Y18" i="11"/>
  <c r="Y17" i="11"/>
  <c r="Y16" i="11"/>
  <c r="Y15" i="11"/>
  <c r="Y14" i="11"/>
  <c r="BK8" i="11"/>
  <c r="BH8" i="11"/>
  <c r="BE8" i="11"/>
  <c r="BB8" i="11"/>
  <c r="BN7" i="11"/>
  <c r="BJ7" i="11"/>
  <c r="BG7" i="11"/>
  <c r="BI7" i="11" s="1"/>
  <c r="BD7" i="11"/>
  <c r="BF7" i="11" s="1"/>
  <c r="BA7" i="11"/>
  <c r="BC7" i="11" s="1"/>
  <c r="BN6" i="11"/>
  <c r="BJ6" i="11"/>
  <c r="BL6" i="11" s="1"/>
  <c r="BG6" i="11"/>
  <c r="BD6" i="11"/>
  <c r="BF6" i="11" s="1"/>
  <c r="BA6" i="11"/>
  <c r="AU8" i="11"/>
  <c r="AR8" i="11"/>
  <c r="AO8" i="11"/>
  <c r="AL8" i="11"/>
  <c r="AX7" i="11"/>
  <c r="AT7" i="11"/>
  <c r="AV7" i="11" s="1"/>
  <c r="AQ7" i="11"/>
  <c r="AS7" i="11" s="1"/>
  <c r="AN7" i="11"/>
  <c r="AP7" i="11" s="1"/>
  <c r="AK7" i="11"/>
  <c r="AM7" i="11" s="1"/>
  <c r="AX6" i="11"/>
  <c r="AT6" i="11"/>
  <c r="AQ6" i="11"/>
  <c r="AS6" i="11" s="1"/>
  <c r="AN6" i="11"/>
  <c r="AK6" i="11"/>
  <c r="AM6" i="11" s="1"/>
  <c r="AE8" i="11"/>
  <c r="AB8" i="11"/>
  <c r="Y8" i="11"/>
  <c r="V8" i="11"/>
  <c r="AH7" i="11"/>
  <c r="AD7" i="11"/>
  <c r="AF7" i="11" s="1"/>
  <c r="AA7" i="11"/>
  <c r="X7" i="11"/>
  <c r="Z7" i="11" s="1"/>
  <c r="U7" i="11"/>
  <c r="AH6" i="11"/>
  <c r="AD6" i="11"/>
  <c r="AA6" i="11"/>
  <c r="AC6" i="11" s="1"/>
  <c r="X6" i="11"/>
  <c r="Z6" i="11" s="1"/>
  <c r="U6" i="11"/>
  <c r="W6" i="11" s="1"/>
  <c r="BD66" i="12"/>
  <c r="BE65" i="12"/>
  <c r="BE64" i="12"/>
  <c r="BE63" i="12"/>
  <c r="BE62" i="12"/>
  <c r="BE61" i="12"/>
  <c r="BE60" i="12"/>
  <c r="BE59" i="12"/>
  <c r="BD58" i="12"/>
  <c r="BE57" i="12"/>
  <c r="BE56" i="12"/>
  <c r="BE55" i="12"/>
  <c r="BE54" i="12"/>
  <c r="BE53" i="12"/>
  <c r="BE52" i="12"/>
  <c r="BE51" i="12"/>
  <c r="BE50" i="12"/>
  <c r="BE49" i="12"/>
  <c r="BE48" i="12"/>
  <c r="BE47" i="12"/>
  <c r="BD46" i="12"/>
  <c r="BE45" i="12"/>
  <c r="BE43" i="12"/>
  <c r="BE42" i="12"/>
  <c r="BE41" i="12"/>
  <c r="BE40" i="12"/>
  <c r="BE39" i="12"/>
  <c r="BE38" i="12"/>
  <c r="BE37" i="12"/>
  <c r="BE36" i="12"/>
  <c r="BE35" i="12"/>
  <c r="BE34" i="12"/>
  <c r="BE33" i="12"/>
  <c r="BE32" i="12"/>
  <c r="BE31" i="12"/>
  <c r="BE30" i="12"/>
  <c r="BE29" i="12"/>
  <c r="BE28" i="12"/>
  <c r="BE27" i="12"/>
  <c r="BD26" i="12"/>
  <c r="BE25" i="12"/>
  <c r="BE24" i="12"/>
  <c r="BE23" i="12"/>
  <c r="BE22" i="12"/>
  <c r="BE21" i="12"/>
  <c r="BE20" i="12"/>
  <c r="BE19" i="12"/>
  <c r="BE18" i="12"/>
  <c r="BE17" i="12"/>
  <c r="BE16" i="12"/>
  <c r="BE15" i="12"/>
  <c r="BE14" i="12"/>
  <c r="BE13" i="12"/>
  <c r="X66" i="12"/>
  <c r="Y65" i="12"/>
  <c r="Y64" i="12"/>
  <c r="Y63" i="12"/>
  <c r="Y62" i="12"/>
  <c r="Y61" i="12"/>
  <c r="Y60" i="12"/>
  <c r="Y59" i="12"/>
  <c r="X58" i="12"/>
  <c r="Y57" i="12"/>
  <c r="Y56" i="12"/>
  <c r="Y55" i="12"/>
  <c r="Y54" i="12"/>
  <c r="Y53" i="12"/>
  <c r="Y52" i="12"/>
  <c r="Y51" i="12"/>
  <c r="Y50" i="12"/>
  <c r="Y49" i="12"/>
  <c r="Y48" i="12"/>
  <c r="Y47" i="12"/>
  <c r="X46" i="12"/>
  <c r="Y45" i="12"/>
  <c r="Y43" i="12"/>
  <c r="Y42" i="12"/>
  <c r="Y41" i="12"/>
  <c r="Y40" i="12"/>
  <c r="Y39" i="12"/>
  <c r="Y38" i="12"/>
  <c r="Y37" i="12"/>
  <c r="Y36" i="12"/>
  <c r="Y35" i="12"/>
  <c r="Y34" i="12"/>
  <c r="Y33" i="12"/>
  <c r="Y32" i="12"/>
  <c r="Y31" i="12"/>
  <c r="Y30" i="12"/>
  <c r="Y29" i="12"/>
  <c r="Y28" i="12"/>
  <c r="Y27" i="12"/>
  <c r="X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AN66" i="12"/>
  <c r="AO65" i="12"/>
  <c r="AO64" i="12"/>
  <c r="AO63" i="12"/>
  <c r="AO62" i="12"/>
  <c r="AO61" i="12"/>
  <c r="AO60" i="12"/>
  <c r="AO59" i="12"/>
  <c r="AN58" i="12"/>
  <c r="AO57" i="12"/>
  <c r="AO56" i="12"/>
  <c r="AO55" i="12"/>
  <c r="AO54" i="12"/>
  <c r="AO53" i="12"/>
  <c r="AO52" i="12"/>
  <c r="AO51" i="12"/>
  <c r="AO50" i="12"/>
  <c r="AO49" i="12"/>
  <c r="AO48" i="12"/>
  <c r="AO47" i="12"/>
  <c r="AN46" i="12"/>
  <c r="AO45" i="12"/>
  <c r="AO43" i="12"/>
  <c r="AO42" i="12"/>
  <c r="AO41" i="12"/>
  <c r="AO40" i="12"/>
  <c r="AO39" i="12"/>
  <c r="AO38" i="12"/>
  <c r="AO37" i="12"/>
  <c r="AO36" i="12"/>
  <c r="AO35" i="12"/>
  <c r="AO34" i="12"/>
  <c r="AO33" i="12"/>
  <c r="AO32" i="12"/>
  <c r="AO31" i="12"/>
  <c r="AO30" i="12"/>
  <c r="AO29" i="12"/>
  <c r="AO28" i="12"/>
  <c r="AO27" i="12"/>
  <c r="AN26" i="12"/>
  <c r="AO25" i="12"/>
  <c r="AO24" i="12"/>
  <c r="AO23" i="12"/>
  <c r="AO22" i="12"/>
  <c r="AO21" i="12"/>
  <c r="AO20" i="12"/>
  <c r="AO19" i="12"/>
  <c r="AO18" i="12"/>
  <c r="AO17" i="12"/>
  <c r="AO16" i="12"/>
  <c r="AO15" i="12"/>
  <c r="AO14" i="12"/>
  <c r="AO13" i="12"/>
  <c r="BK7" i="12"/>
  <c r="BH7" i="12"/>
  <c r="BE7" i="12"/>
  <c r="BB7" i="12"/>
  <c r="BN6" i="12"/>
  <c r="BJ6" i="12"/>
  <c r="BG6" i="12"/>
  <c r="BG7" i="12" s="1"/>
  <c r="BD6" i="12"/>
  <c r="BD7" i="12" s="1"/>
  <c r="BA6" i="12"/>
  <c r="BC6" i="12" s="1"/>
  <c r="AU7" i="12"/>
  <c r="AR7" i="12"/>
  <c r="AO7" i="12"/>
  <c r="AL7" i="12"/>
  <c r="AX6" i="12"/>
  <c r="AT6" i="12"/>
  <c r="AQ6" i="12"/>
  <c r="AQ7" i="12" s="1"/>
  <c r="AN6" i="12"/>
  <c r="AN7" i="12" s="1"/>
  <c r="AK6" i="12"/>
  <c r="AM6" i="12" s="1"/>
  <c r="AE7" i="12"/>
  <c r="AB7" i="12"/>
  <c r="Y7" i="12"/>
  <c r="V7" i="12"/>
  <c r="AH6" i="12"/>
  <c r="AD6" i="12"/>
  <c r="AF6" i="12" s="1"/>
  <c r="AA6" i="12"/>
  <c r="AC6" i="12" s="1"/>
  <c r="X6" i="12"/>
  <c r="U6" i="12"/>
  <c r="U7" i="12" s="1"/>
  <c r="BD46" i="4"/>
  <c r="BE45" i="4"/>
  <c r="BE44" i="4"/>
  <c r="BE43" i="4"/>
  <c r="BE42" i="4"/>
  <c r="BE41" i="4"/>
  <c r="BE40" i="4"/>
  <c r="BE39" i="4"/>
  <c r="BD38" i="4"/>
  <c r="BE37" i="4"/>
  <c r="BE35" i="4"/>
  <c r="BE34" i="4"/>
  <c r="BE33" i="4"/>
  <c r="BE32" i="4"/>
  <c r="BD31" i="4"/>
  <c r="BE29" i="4"/>
  <c r="BE28" i="4"/>
  <c r="BE27" i="4"/>
  <c r="BD26" i="4"/>
  <c r="BE25" i="4"/>
  <c r="BE24" i="4"/>
  <c r="BE23" i="4"/>
  <c r="BE22" i="4"/>
  <c r="BE21" i="4"/>
  <c r="AN46" i="4"/>
  <c r="AO45" i="4"/>
  <c r="AO44" i="4"/>
  <c r="AO43" i="4"/>
  <c r="AO42" i="4"/>
  <c r="AO41" i="4"/>
  <c r="AO40" i="4"/>
  <c r="AO39" i="4"/>
  <c r="AN38" i="4"/>
  <c r="AO37" i="4"/>
  <c r="AO35" i="4"/>
  <c r="AO34" i="4"/>
  <c r="AO33" i="4"/>
  <c r="AO32" i="4"/>
  <c r="AN31" i="4"/>
  <c r="AO29" i="4"/>
  <c r="AO28" i="4"/>
  <c r="AO27" i="4"/>
  <c r="AN26" i="4"/>
  <c r="AO25" i="4"/>
  <c r="AO24" i="4"/>
  <c r="AO23" i="4"/>
  <c r="AO22" i="4"/>
  <c r="AO21" i="4"/>
  <c r="X46" i="4"/>
  <c r="Y45" i="4"/>
  <c r="Y44" i="4"/>
  <c r="Y43" i="4"/>
  <c r="Y42" i="4"/>
  <c r="Y41" i="4"/>
  <c r="Y40" i="4"/>
  <c r="Y39" i="4"/>
  <c r="X38" i="4"/>
  <c r="Y37" i="4"/>
  <c r="Y35" i="4"/>
  <c r="Y34" i="4"/>
  <c r="Y33" i="4"/>
  <c r="Y32" i="4"/>
  <c r="X31" i="4"/>
  <c r="Y29" i="4"/>
  <c r="Y28" i="4"/>
  <c r="Y27" i="4"/>
  <c r="X26" i="4"/>
  <c r="Y25" i="4"/>
  <c r="Y24" i="4"/>
  <c r="Y23" i="4"/>
  <c r="Y22" i="4"/>
  <c r="Y21" i="4"/>
  <c r="BK15" i="4"/>
  <c r="BH15" i="4"/>
  <c r="BE15" i="4"/>
  <c r="BB15" i="4"/>
  <c r="BN12" i="4"/>
  <c r="BN11" i="4"/>
  <c r="BJ11" i="4"/>
  <c r="BJ12" i="4" s="1"/>
  <c r="BL12" i="4" s="1"/>
  <c r="BG11" i="4"/>
  <c r="BG12" i="4" s="1"/>
  <c r="BD11" i="4"/>
  <c r="BD12" i="4" s="1"/>
  <c r="BF12" i="4" s="1"/>
  <c r="BA11" i="4"/>
  <c r="BA12" i="4" s="1"/>
  <c r="BC12" i="4" s="1"/>
  <c r="BN10" i="4"/>
  <c r="BJ10" i="4"/>
  <c r="BL10" i="4" s="1"/>
  <c r="BG10" i="4"/>
  <c r="BI10" i="4" s="1"/>
  <c r="BD10" i="4"/>
  <c r="BF10" i="4" s="1"/>
  <c r="BA10" i="4"/>
  <c r="BN9" i="4"/>
  <c r="BM9" i="4"/>
  <c r="BL9" i="4"/>
  <c r="BI9" i="4"/>
  <c r="BF9" i="4"/>
  <c r="BC9" i="4"/>
  <c r="BN8" i="4"/>
  <c r="BN7" i="4"/>
  <c r="BM7" i="4"/>
  <c r="BL7" i="4"/>
  <c r="BI7" i="4"/>
  <c r="BF7" i="4"/>
  <c r="BC7" i="4"/>
  <c r="BN6" i="4"/>
  <c r="BJ6" i="4"/>
  <c r="BJ8" i="4" s="1"/>
  <c r="BG6" i="4"/>
  <c r="BG8" i="4" s="1"/>
  <c r="BD6" i="4"/>
  <c r="BF6" i="4" s="1"/>
  <c r="BA6" i="4"/>
  <c r="BC6" i="4" s="1"/>
  <c r="AU15" i="4"/>
  <c r="AR15" i="4"/>
  <c r="AO15" i="4"/>
  <c r="AL15" i="4"/>
  <c r="AX12" i="4"/>
  <c r="AX11" i="4"/>
  <c r="AT11" i="4"/>
  <c r="AQ11" i="4"/>
  <c r="AQ12" i="4" s="1"/>
  <c r="AS12" i="4" s="1"/>
  <c r="AN11" i="4"/>
  <c r="AN12" i="4" s="1"/>
  <c r="AP12" i="4" s="1"/>
  <c r="AK11" i="4"/>
  <c r="AK12" i="4" s="1"/>
  <c r="AM12" i="4" s="1"/>
  <c r="AX10" i="4"/>
  <c r="AT10" i="4"/>
  <c r="AV10" i="4" s="1"/>
  <c r="AQ10" i="4"/>
  <c r="AS10" i="4" s="1"/>
  <c r="AN10" i="4"/>
  <c r="AP10" i="4" s="1"/>
  <c r="AK10" i="4"/>
  <c r="AX9" i="4"/>
  <c r="AW9" i="4"/>
  <c r="AV9" i="4"/>
  <c r="AS9" i="4"/>
  <c r="AP9" i="4"/>
  <c r="AM9" i="4"/>
  <c r="AX8" i="4"/>
  <c r="AX7" i="4"/>
  <c r="AW7" i="4"/>
  <c r="AV7" i="4"/>
  <c r="AS7" i="4"/>
  <c r="AP7" i="4"/>
  <c r="AM7" i="4"/>
  <c r="AX6" i="4"/>
  <c r="AT6" i="4"/>
  <c r="AV6" i="4" s="1"/>
  <c r="AQ6" i="4"/>
  <c r="AN6" i="4"/>
  <c r="AP6" i="4" s="1"/>
  <c r="AK6" i="4"/>
  <c r="AK8" i="4" s="1"/>
  <c r="AE15" i="4"/>
  <c r="AB15" i="4"/>
  <c r="Y15" i="4"/>
  <c r="V15" i="4"/>
  <c r="AH12" i="4"/>
  <c r="AH11" i="4"/>
  <c r="AD11" i="4"/>
  <c r="AD12" i="4" s="1"/>
  <c r="AA11" i="4"/>
  <c r="AA12" i="4" s="1"/>
  <c r="AC12" i="4" s="1"/>
  <c r="X11" i="4"/>
  <c r="Z11" i="4" s="1"/>
  <c r="U11" i="4"/>
  <c r="U12" i="4" s="1"/>
  <c r="W12" i="4" s="1"/>
  <c r="AH10" i="4"/>
  <c r="AD10" i="4"/>
  <c r="AF10" i="4" s="1"/>
  <c r="AA10" i="4"/>
  <c r="AC10" i="4" s="1"/>
  <c r="X10" i="4"/>
  <c r="Z10" i="4" s="1"/>
  <c r="U10" i="4"/>
  <c r="W10" i="4" s="1"/>
  <c r="AH9" i="4"/>
  <c r="AG9" i="4"/>
  <c r="AF9" i="4"/>
  <c r="AC9" i="4"/>
  <c r="Z9" i="4"/>
  <c r="W9" i="4"/>
  <c r="AH8" i="4"/>
  <c r="AH7" i="4"/>
  <c r="AG7" i="4"/>
  <c r="AF7" i="4"/>
  <c r="AC7" i="4"/>
  <c r="Z7" i="4"/>
  <c r="W7" i="4"/>
  <c r="AH6" i="4"/>
  <c r="AD6" i="4"/>
  <c r="AA6" i="4"/>
  <c r="AC6" i="4" s="1"/>
  <c r="X6" i="4"/>
  <c r="X8" i="4" s="1"/>
  <c r="U6" i="4"/>
  <c r="U8" i="4" s="1"/>
  <c r="BD85" i="3"/>
  <c r="BE84" i="3"/>
  <c r="BE83" i="3"/>
  <c r="BE82" i="3"/>
  <c r="BE81" i="3"/>
  <c r="BE80" i="3"/>
  <c r="BE79" i="3"/>
  <c r="BE78" i="3"/>
  <c r="BD77" i="3"/>
  <c r="BE76" i="3"/>
  <c r="BE75" i="3"/>
  <c r="BE74" i="3"/>
  <c r="BE73" i="3"/>
  <c r="BE72" i="3"/>
  <c r="BE71" i="3"/>
  <c r="BE70" i="3"/>
  <c r="BE69" i="3"/>
  <c r="BE68" i="3"/>
  <c r="BE67" i="3"/>
  <c r="BE66" i="3"/>
  <c r="BE65" i="3"/>
  <c r="BE64" i="3"/>
  <c r="BE63" i="3"/>
  <c r="BE62" i="3"/>
  <c r="BE61" i="3"/>
  <c r="BE60" i="3"/>
  <c r="BD59" i="3"/>
  <c r="BE58" i="3"/>
  <c r="BE57" i="3"/>
  <c r="BE56" i="3"/>
  <c r="BE55" i="3"/>
  <c r="BE54" i="3"/>
  <c r="BE53" i="3"/>
  <c r="BE52" i="3"/>
  <c r="BE51" i="3"/>
  <c r="BE50" i="3"/>
  <c r="BE49" i="3"/>
  <c r="BE48" i="3"/>
  <c r="BE47" i="3"/>
  <c r="BE46" i="3"/>
  <c r="BE45" i="3"/>
  <c r="BE44" i="3"/>
  <c r="BE43" i="3"/>
  <c r="BE42" i="3"/>
  <c r="BE41" i="3"/>
  <c r="BE40" i="3"/>
  <c r="BD39" i="3"/>
  <c r="BE38" i="3"/>
  <c r="BE37" i="3"/>
  <c r="BE36" i="3"/>
  <c r="BE35" i="3"/>
  <c r="BE34" i="3"/>
  <c r="BE33" i="3"/>
  <c r="BE32" i="3"/>
  <c r="BE31" i="3"/>
  <c r="BE30" i="3"/>
  <c r="BE29" i="3"/>
  <c r="BE28" i="3"/>
  <c r="BE27" i="3"/>
  <c r="BE26" i="3"/>
  <c r="BE25" i="3"/>
  <c r="AN85" i="3"/>
  <c r="AO84" i="3"/>
  <c r="AO83" i="3"/>
  <c r="AO82" i="3"/>
  <c r="AO81" i="3"/>
  <c r="AO80" i="3"/>
  <c r="AO79" i="3"/>
  <c r="AO78" i="3"/>
  <c r="AN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61" i="3"/>
  <c r="AO60" i="3"/>
  <c r="AN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O44" i="3"/>
  <c r="AO43" i="3"/>
  <c r="AO42" i="3"/>
  <c r="AO41" i="3"/>
  <c r="AO40" i="3"/>
  <c r="AN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6" i="3"/>
  <c r="AO25" i="3"/>
  <c r="X85" i="3"/>
  <c r="Y84" i="3"/>
  <c r="Y83" i="3"/>
  <c r="Y82" i="3"/>
  <c r="Y81" i="3"/>
  <c r="Y80" i="3"/>
  <c r="Y79" i="3"/>
  <c r="Y78" i="3"/>
  <c r="X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X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X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BK19" i="3"/>
  <c r="BH19" i="3"/>
  <c r="BE19" i="3"/>
  <c r="BB19" i="3"/>
  <c r="BN18" i="3"/>
  <c r="BN17" i="3"/>
  <c r="BJ17" i="3"/>
  <c r="BG17" i="3"/>
  <c r="BI17" i="3" s="1"/>
  <c r="BD17" i="3"/>
  <c r="BF17" i="3" s="1"/>
  <c r="BA17" i="3"/>
  <c r="BC17" i="3" s="1"/>
  <c r="BN16" i="3"/>
  <c r="BJ16" i="3"/>
  <c r="BL16" i="3" s="1"/>
  <c r="BG16" i="3"/>
  <c r="BI16" i="3" s="1"/>
  <c r="BD16" i="3"/>
  <c r="BF16" i="3" s="1"/>
  <c r="BA16" i="3"/>
  <c r="BN15" i="3"/>
  <c r="BJ14" i="3"/>
  <c r="BJ15" i="3" s="1"/>
  <c r="BG14" i="3"/>
  <c r="BI14" i="3" s="1"/>
  <c r="BD14" i="3"/>
  <c r="BD15" i="3" s="1"/>
  <c r="BF15" i="3" s="1"/>
  <c r="BA14" i="3"/>
  <c r="BA15" i="3" s="1"/>
  <c r="BC15" i="3" s="1"/>
  <c r="BN13" i="3"/>
  <c r="BM13" i="3"/>
  <c r="BL13" i="3"/>
  <c r="BI13" i="3"/>
  <c r="BF13" i="3"/>
  <c r="BC13" i="3"/>
  <c r="BN12" i="3"/>
  <c r="BN11" i="3"/>
  <c r="BJ11" i="3"/>
  <c r="BL11" i="3" s="1"/>
  <c r="BG11" i="3"/>
  <c r="BD11" i="3"/>
  <c r="BD12" i="3" s="1"/>
  <c r="BF12" i="3" s="1"/>
  <c r="BA11" i="3"/>
  <c r="BC11" i="3" s="1"/>
  <c r="BN10" i="3"/>
  <c r="BM10" i="3"/>
  <c r="BL10" i="3"/>
  <c r="BI10" i="3"/>
  <c r="BF10" i="3"/>
  <c r="BC10" i="3"/>
  <c r="BN9" i="3"/>
  <c r="BN8" i="3"/>
  <c r="BJ8" i="3"/>
  <c r="BL8" i="3" s="1"/>
  <c r="BG8" i="3"/>
  <c r="BI8" i="3" s="1"/>
  <c r="BD8" i="3"/>
  <c r="BF8" i="3" s="1"/>
  <c r="BA8" i="3"/>
  <c r="BC8" i="3" s="1"/>
  <c r="BN7" i="3"/>
  <c r="BJ7" i="3"/>
  <c r="BG7" i="3"/>
  <c r="BI7" i="3" s="1"/>
  <c r="BD7" i="3"/>
  <c r="BF7" i="3" s="1"/>
  <c r="BA7" i="3"/>
  <c r="BC7" i="3" s="1"/>
  <c r="BN6" i="3"/>
  <c r="BJ6" i="3"/>
  <c r="BG6" i="3"/>
  <c r="BD6" i="3"/>
  <c r="BA6" i="3"/>
  <c r="AU19" i="3"/>
  <c r="AR19" i="3"/>
  <c r="AO19" i="3"/>
  <c r="AL19" i="3"/>
  <c r="AX18" i="3"/>
  <c r="AX17" i="3"/>
  <c r="AT17" i="3"/>
  <c r="AV17" i="3" s="1"/>
  <c r="AQ17" i="3"/>
  <c r="AS17" i="3" s="1"/>
  <c r="AN17" i="3"/>
  <c r="AP17" i="3" s="1"/>
  <c r="AK17" i="3"/>
  <c r="AM17" i="3" s="1"/>
  <c r="AX16" i="3"/>
  <c r="AT16" i="3"/>
  <c r="AV16" i="3" s="1"/>
  <c r="AQ16" i="3"/>
  <c r="AS16" i="3" s="1"/>
  <c r="AN16" i="3"/>
  <c r="AP16" i="3" s="1"/>
  <c r="AK16" i="3"/>
  <c r="AX15" i="3"/>
  <c r="AT14" i="3"/>
  <c r="AQ14" i="3"/>
  <c r="AQ15" i="3" s="1"/>
  <c r="AS15" i="3" s="1"/>
  <c r="AN14" i="3"/>
  <c r="AN15" i="3" s="1"/>
  <c r="AP15" i="3" s="1"/>
  <c r="AK14" i="3"/>
  <c r="AK15" i="3" s="1"/>
  <c r="AM15" i="3" s="1"/>
  <c r="AX13" i="3"/>
  <c r="AW13" i="3"/>
  <c r="AV13" i="3"/>
  <c r="AS13" i="3"/>
  <c r="AP13" i="3"/>
  <c r="AM13" i="3"/>
  <c r="AX12" i="3"/>
  <c r="AX11" i="3"/>
  <c r="AT11" i="3"/>
  <c r="AV11" i="3" s="1"/>
  <c r="AQ11" i="3"/>
  <c r="AS11" i="3" s="1"/>
  <c r="AN11" i="3"/>
  <c r="AN12" i="3" s="1"/>
  <c r="AP12" i="3" s="1"/>
  <c r="AK11" i="3"/>
  <c r="AK12" i="3" s="1"/>
  <c r="AM12" i="3" s="1"/>
  <c r="AX10" i="3"/>
  <c r="AW10" i="3"/>
  <c r="AV10" i="3"/>
  <c r="AS10" i="3"/>
  <c r="AP10" i="3"/>
  <c r="AM10" i="3"/>
  <c r="AX9" i="3"/>
  <c r="AX8" i="3"/>
  <c r="AT8" i="3"/>
  <c r="AQ8" i="3"/>
  <c r="AS8" i="3" s="1"/>
  <c r="AN8" i="3"/>
  <c r="AP8" i="3" s="1"/>
  <c r="AK8" i="3"/>
  <c r="AM8" i="3" s="1"/>
  <c r="AX7" i="3"/>
  <c r="AT7" i="3"/>
  <c r="AV7" i="3" s="1"/>
  <c r="AQ7" i="3"/>
  <c r="AS7" i="3" s="1"/>
  <c r="AN7" i="3"/>
  <c r="AP7" i="3" s="1"/>
  <c r="AK7" i="3"/>
  <c r="AX6" i="3"/>
  <c r="AT6" i="3"/>
  <c r="AQ6" i="3"/>
  <c r="AN6" i="3"/>
  <c r="AK6" i="3"/>
  <c r="AE19" i="3"/>
  <c r="AB19" i="3"/>
  <c r="Y19" i="3"/>
  <c r="V19" i="3"/>
  <c r="AH18" i="3"/>
  <c r="AH17" i="3"/>
  <c r="AD17" i="3"/>
  <c r="AA17" i="3"/>
  <c r="AC17" i="3" s="1"/>
  <c r="X17" i="3"/>
  <c r="Z17" i="3" s="1"/>
  <c r="U17" i="3"/>
  <c r="W17" i="3" s="1"/>
  <c r="AH16" i="3"/>
  <c r="AD16" i="3"/>
  <c r="AF16" i="3" s="1"/>
  <c r="AA16" i="3"/>
  <c r="AC16" i="3" s="1"/>
  <c r="X16" i="3"/>
  <c r="Z16" i="3" s="1"/>
  <c r="U16" i="3"/>
  <c r="AH15" i="3"/>
  <c r="AD14" i="3"/>
  <c r="AD15" i="3" s="1"/>
  <c r="AA14" i="3"/>
  <c r="X14" i="3"/>
  <c r="X15" i="3" s="1"/>
  <c r="Z15" i="3" s="1"/>
  <c r="U14" i="3"/>
  <c r="U15" i="3" s="1"/>
  <c r="W15" i="3" s="1"/>
  <c r="AH13" i="3"/>
  <c r="AG13" i="3"/>
  <c r="AF13" i="3"/>
  <c r="AC13" i="3"/>
  <c r="Z13" i="3"/>
  <c r="W13" i="3"/>
  <c r="AH12" i="3"/>
  <c r="AH11" i="3"/>
  <c r="AD11" i="3"/>
  <c r="AD12" i="3" s="1"/>
  <c r="AA11" i="3"/>
  <c r="AC11" i="3" s="1"/>
  <c r="X11" i="3"/>
  <c r="Z11" i="3" s="1"/>
  <c r="U11" i="3"/>
  <c r="W11" i="3" s="1"/>
  <c r="AH10" i="3"/>
  <c r="AG10" i="3"/>
  <c r="AF10" i="3"/>
  <c r="AC10" i="3"/>
  <c r="Z10" i="3"/>
  <c r="W10" i="3"/>
  <c r="AH9" i="3"/>
  <c r="AH8" i="3"/>
  <c r="AD8" i="3"/>
  <c r="AA8" i="3"/>
  <c r="AC8" i="3" s="1"/>
  <c r="X8" i="3"/>
  <c r="Z8" i="3" s="1"/>
  <c r="U8" i="3"/>
  <c r="W8" i="3" s="1"/>
  <c r="AH7" i="3"/>
  <c r="AD7" i="3"/>
  <c r="AF7" i="3" s="1"/>
  <c r="AA7" i="3"/>
  <c r="AC7" i="3" s="1"/>
  <c r="X7" i="3"/>
  <c r="Z7" i="3" s="1"/>
  <c r="U7" i="3"/>
  <c r="AH6" i="3"/>
  <c r="AD6" i="3"/>
  <c r="AA6" i="3"/>
  <c r="X6" i="3"/>
  <c r="U6" i="3"/>
  <c r="BD59" i="2"/>
  <c r="BE58" i="2"/>
  <c r="BE57" i="2"/>
  <c r="BE56" i="2"/>
  <c r="BE55" i="2"/>
  <c r="BE54" i="2"/>
  <c r="BE53" i="2"/>
  <c r="BE52" i="2"/>
  <c r="BD51" i="2"/>
  <c r="BE50" i="2"/>
  <c r="BE49" i="2"/>
  <c r="BE48" i="2"/>
  <c r="BE47" i="2"/>
  <c r="BE46" i="2"/>
  <c r="BE45" i="2"/>
  <c r="BE44" i="2"/>
  <c r="BE43" i="2"/>
  <c r="BE42" i="2"/>
  <c r="BE41" i="2"/>
  <c r="BD40" i="2"/>
  <c r="BE39" i="2"/>
  <c r="BE38" i="2"/>
  <c r="BE37" i="2"/>
  <c r="BE36" i="2"/>
  <c r="BE35" i="2"/>
  <c r="BE34" i="2"/>
  <c r="BE33" i="2"/>
  <c r="BE32" i="2"/>
  <c r="BE31" i="2"/>
  <c r="BE30" i="2"/>
  <c r="BD29" i="2"/>
  <c r="BE28" i="2"/>
  <c r="BE27" i="2"/>
  <c r="BE26" i="2"/>
  <c r="BE25" i="2"/>
  <c r="BE24" i="2"/>
  <c r="BE23" i="2"/>
  <c r="BK17" i="2"/>
  <c r="BH17" i="2"/>
  <c r="BE17" i="2"/>
  <c r="BB17" i="2"/>
  <c r="BN16" i="2"/>
  <c r="BN15" i="2"/>
  <c r="BM15" i="2"/>
  <c r="BL15" i="2"/>
  <c r="BI15" i="2"/>
  <c r="BF15" i="2"/>
  <c r="BC15" i="2"/>
  <c r="BN14" i="2"/>
  <c r="BJ14" i="2"/>
  <c r="BG14" i="2"/>
  <c r="BI14" i="2" s="1"/>
  <c r="BD14" i="2"/>
  <c r="BF14" i="2" s="1"/>
  <c r="BA14" i="2"/>
  <c r="BC14" i="2" s="1"/>
  <c r="BN13" i="2"/>
  <c r="BJ13" i="2"/>
  <c r="BG13" i="2"/>
  <c r="BI13" i="2" s="1"/>
  <c r="BD13" i="2"/>
  <c r="BF13" i="2" s="1"/>
  <c r="BA13" i="2"/>
  <c r="BC13" i="2" s="1"/>
  <c r="BN12" i="2"/>
  <c r="BJ12" i="2"/>
  <c r="BL12" i="2" s="1"/>
  <c r="BG12" i="2"/>
  <c r="BD12" i="2"/>
  <c r="BF12" i="2" s="1"/>
  <c r="BA12" i="2"/>
  <c r="BC12" i="2" s="1"/>
  <c r="BN11" i="2"/>
  <c r="BJ11" i="2"/>
  <c r="BG11" i="2"/>
  <c r="BI11" i="2" s="1"/>
  <c r="BD11" i="2"/>
  <c r="BF11" i="2" s="1"/>
  <c r="BA11" i="2"/>
  <c r="BC11" i="2" s="1"/>
  <c r="BN10" i="2"/>
  <c r="BN9" i="2"/>
  <c r="BJ9" i="2"/>
  <c r="BL9" i="2" s="1"/>
  <c r="BG9" i="2"/>
  <c r="BD9" i="2"/>
  <c r="BF9" i="2" s="1"/>
  <c r="BA9" i="2"/>
  <c r="BC9" i="2" s="1"/>
  <c r="BN8" i="2"/>
  <c r="BJ8" i="2"/>
  <c r="BG8" i="2"/>
  <c r="BI8" i="2" s="1"/>
  <c r="BD8" i="2"/>
  <c r="BF8" i="2" s="1"/>
  <c r="BA8" i="2"/>
  <c r="BC8" i="2" s="1"/>
  <c r="BN7" i="2"/>
  <c r="BJ7" i="2"/>
  <c r="BL7" i="2" s="1"/>
  <c r="BG7" i="2"/>
  <c r="BI7" i="2" s="1"/>
  <c r="BD7" i="2"/>
  <c r="BF7" i="2" s="1"/>
  <c r="BA7" i="2"/>
  <c r="BN6" i="2"/>
  <c r="BM6" i="2"/>
  <c r="BL6" i="2"/>
  <c r="BI6" i="2"/>
  <c r="BF6" i="2"/>
  <c r="BC6" i="2"/>
  <c r="AN59" i="2"/>
  <c r="AO58" i="2"/>
  <c r="AO57" i="2"/>
  <c r="AO56" i="2"/>
  <c r="AO55" i="2"/>
  <c r="AO54" i="2"/>
  <c r="AO53" i="2"/>
  <c r="AO52" i="2"/>
  <c r="AN51" i="2"/>
  <c r="AO50" i="2"/>
  <c r="AO49" i="2"/>
  <c r="AO48" i="2"/>
  <c r="AO47" i="2"/>
  <c r="AO46" i="2"/>
  <c r="AO45" i="2"/>
  <c r="AO44" i="2"/>
  <c r="AO43" i="2"/>
  <c r="AO42" i="2"/>
  <c r="AO41" i="2"/>
  <c r="AN40" i="2"/>
  <c r="AO39" i="2"/>
  <c r="AO38" i="2"/>
  <c r="AO37" i="2"/>
  <c r="AO36" i="2"/>
  <c r="AO35" i="2"/>
  <c r="AO34" i="2"/>
  <c r="AO33" i="2"/>
  <c r="AO32" i="2"/>
  <c r="AO31" i="2"/>
  <c r="AO30" i="2"/>
  <c r="AN29" i="2"/>
  <c r="AO28" i="2"/>
  <c r="AO27" i="2"/>
  <c r="AO26" i="2"/>
  <c r="AO25" i="2"/>
  <c r="AO24" i="2"/>
  <c r="AO23" i="2"/>
  <c r="AU17" i="2"/>
  <c r="AR17" i="2"/>
  <c r="AO17" i="2"/>
  <c r="AL17" i="2"/>
  <c r="AX16" i="2"/>
  <c r="AX15" i="2"/>
  <c r="AW15" i="2"/>
  <c r="AV15" i="2"/>
  <c r="AS15" i="2"/>
  <c r="AP15" i="2"/>
  <c r="AM15" i="2"/>
  <c r="AX14" i="2"/>
  <c r="AT14" i="2"/>
  <c r="AQ14" i="2"/>
  <c r="AS14" i="2" s="1"/>
  <c r="AN14" i="2"/>
  <c r="AP14" i="2" s="1"/>
  <c r="AK14" i="2"/>
  <c r="AM14" i="2" s="1"/>
  <c r="AX13" i="2"/>
  <c r="AT13" i="2"/>
  <c r="AQ13" i="2"/>
  <c r="AS13" i="2" s="1"/>
  <c r="AN13" i="2"/>
  <c r="AP13" i="2" s="1"/>
  <c r="AK13" i="2"/>
  <c r="AM13" i="2" s="1"/>
  <c r="AX12" i="2"/>
  <c r="AT12" i="2"/>
  <c r="AV12" i="2" s="1"/>
  <c r="AQ12" i="2"/>
  <c r="AS12" i="2" s="1"/>
  <c r="AN12" i="2"/>
  <c r="AK12" i="2"/>
  <c r="AM12" i="2" s="1"/>
  <c r="AX11" i="2"/>
  <c r="AT11" i="2"/>
  <c r="AV11" i="2" s="1"/>
  <c r="AQ11" i="2"/>
  <c r="AS11" i="2" s="1"/>
  <c r="AN11" i="2"/>
  <c r="AP11" i="2" s="1"/>
  <c r="AK11" i="2"/>
  <c r="AM11" i="2" s="1"/>
  <c r="AX10" i="2"/>
  <c r="AX9" i="2"/>
  <c r="AT9" i="2"/>
  <c r="AQ9" i="2"/>
  <c r="AS9" i="2" s="1"/>
  <c r="AN9" i="2"/>
  <c r="AP9" i="2" s="1"/>
  <c r="AK9" i="2"/>
  <c r="AM9" i="2" s="1"/>
  <c r="AX8" i="2"/>
  <c r="AT8" i="2"/>
  <c r="AQ8" i="2"/>
  <c r="AS8" i="2" s="1"/>
  <c r="AN8" i="2"/>
  <c r="AP8" i="2" s="1"/>
  <c r="AK8" i="2"/>
  <c r="AM8" i="2" s="1"/>
  <c r="AX7" i="2"/>
  <c r="AT7" i="2"/>
  <c r="AV7" i="2" s="1"/>
  <c r="AQ7" i="2"/>
  <c r="AN7" i="2"/>
  <c r="AP7" i="2" s="1"/>
  <c r="AK7" i="2"/>
  <c r="AM7" i="2" s="1"/>
  <c r="AX6" i="2"/>
  <c r="AW6" i="2"/>
  <c r="AV6" i="2"/>
  <c r="AS6" i="2"/>
  <c r="AP6" i="2"/>
  <c r="AM6" i="2"/>
  <c r="X59" i="2"/>
  <c r="Y58" i="2"/>
  <c r="Y57" i="2"/>
  <c r="Y56" i="2"/>
  <c r="Y55" i="2"/>
  <c r="Y54" i="2"/>
  <c r="Y53" i="2"/>
  <c r="Y52" i="2"/>
  <c r="X51" i="2"/>
  <c r="Y50" i="2"/>
  <c r="Y49" i="2"/>
  <c r="Y48" i="2"/>
  <c r="Y47" i="2"/>
  <c r="Y46" i="2"/>
  <c r="Y45" i="2"/>
  <c r="Y44" i="2"/>
  <c r="Y43" i="2"/>
  <c r="Y42" i="2"/>
  <c r="Y41" i="2"/>
  <c r="X40" i="2"/>
  <c r="Y39" i="2"/>
  <c r="Y38" i="2"/>
  <c r="Y37" i="2"/>
  <c r="Y36" i="2"/>
  <c r="Y35" i="2"/>
  <c r="Y34" i="2"/>
  <c r="Y33" i="2"/>
  <c r="Y32" i="2"/>
  <c r="Y31" i="2"/>
  <c r="Y30" i="2"/>
  <c r="X29" i="2"/>
  <c r="Y28" i="2"/>
  <c r="Y27" i="2"/>
  <c r="Y26" i="2"/>
  <c r="Y25" i="2"/>
  <c r="Y24" i="2"/>
  <c r="Y23" i="2"/>
  <c r="AE17" i="2"/>
  <c r="AB17" i="2"/>
  <c r="Y17" i="2"/>
  <c r="V17" i="2"/>
  <c r="AH16" i="2"/>
  <c r="AH15" i="2"/>
  <c r="AG15" i="2"/>
  <c r="AF15" i="2"/>
  <c r="AC15" i="2"/>
  <c r="Z15" i="2"/>
  <c r="W15" i="2"/>
  <c r="AH14" i="2"/>
  <c r="AD14" i="2"/>
  <c r="AF14" i="2" s="1"/>
  <c r="AA14" i="2"/>
  <c r="AC14" i="2" s="1"/>
  <c r="X14" i="2"/>
  <c r="Z14" i="2" s="1"/>
  <c r="U14" i="2"/>
  <c r="W14" i="2" s="1"/>
  <c r="AH13" i="2"/>
  <c r="AD13" i="2"/>
  <c r="AF13" i="2" s="1"/>
  <c r="AA13" i="2"/>
  <c r="AC13" i="2" s="1"/>
  <c r="X13" i="2"/>
  <c r="Z13" i="2" s="1"/>
  <c r="U13" i="2"/>
  <c r="W13" i="2" s="1"/>
  <c r="AH12" i="2"/>
  <c r="AD12" i="2"/>
  <c r="AA12" i="2"/>
  <c r="AC12" i="2" s="1"/>
  <c r="X12" i="2"/>
  <c r="Z12" i="2" s="1"/>
  <c r="U12" i="2"/>
  <c r="W12" i="2" s="1"/>
  <c r="AH11" i="2"/>
  <c r="AD11" i="2"/>
  <c r="AA11" i="2"/>
  <c r="X11" i="2"/>
  <c r="Z11" i="2" s="1"/>
  <c r="U11" i="2"/>
  <c r="AH10" i="2"/>
  <c r="AH9" i="2"/>
  <c r="AD9" i="2"/>
  <c r="AA9" i="2"/>
  <c r="AC9" i="2" s="1"/>
  <c r="X9" i="2"/>
  <c r="Z9" i="2" s="1"/>
  <c r="U9" i="2"/>
  <c r="W9" i="2" s="1"/>
  <c r="AH8" i="2"/>
  <c r="AD8" i="2"/>
  <c r="AA8" i="2"/>
  <c r="AC8" i="2" s="1"/>
  <c r="X8" i="2"/>
  <c r="Z8" i="2" s="1"/>
  <c r="U8" i="2"/>
  <c r="W8" i="2" s="1"/>
  <c r="AH7" i="2"/>
  <c r="AD7" i="2"/>
  <c r="AA7" i="2"/>
  <c r="X7" i="2"/>
  <c r="Z7" i="2" s="1"/>
  <c r="U7" i="2"/>
  <c r="W7" i="2" s="1"/>
  <c r="AH6" i="2"/>
  <c r="AG6" i="2"/>
  <c r="AF6" i="2"/>
  <c r="AC6" i="2"/>
  <c r="Z6" i="2"/>
  <c r="W6" i="2"/>
  <c r="N6" i="2"/>
  <c r="P6" i="2" s="1"/>
  <c r="K6" i="2"/>
  <c r="M6" i="2" s="1"/>
  <c r="H6" i="2"/>
  <c r="E6" i="2"/>
  <c r="O10" i="8"/>
  <c r="L10" i="8"/>
  <c r="I10" i="8"/>
  <c r="F10" i="8"/>
  <c r="N10" i="10"/>
  <c r="M10" i="10"/>
  <c r="K10" i="10"/>
  <c r="J10" i="10"/>
  <c r="G10" i="10"/>
  <c r="D10" i="10"/>
  <c r="R62" i="10" l="1"/>
  <c r="R60" i="10"/>
  <c r="AD10" i="2"/>
  <c r="AF10" i="2" s="1"/>
  <c r="S36" i="10"/>
  <c r="W11" i="4"/>
  <c r="AI7" i="4"/>
  <c r="S56" i="10"/>
  <c r="S47" i="10"/>
  <c r="S21" i="10"/>
  <c r="R61" i="10"/>
  <c r="W6" i="12"/>
  <c r="AD7" i="12"/>
  <c r="AF7" i="12" s="1"/>
  <c r="X48" i="11"/>
  <c r="AG7" i="11"/>
  <c r="AI7" i="11" s="1"/>
  <c r="AN8" i="11"/>
  <c r="AP8" i="11" s="1"/>
  <c r="BA8" i="11"/>
  <c r="BC8" i="11" s="1"/>
  <c r="BJ8" i="11"/>
  <c r="BL8" i="11" s="1"/>
  <c r="AG6" i="11"/>
  <c r="Y31" i="11"/>
  <c r="AO47" i="11"/>
  <c r="BG8" i="11"/>
  <c r="BI8" i="11" s="1"/>
  <c r="AW7" i="11"/>
  <c r="AY7" i="11" s="1"/>
  <c r="AN67" i="12"/>
  <c r="AG6" i="12"/>
  <c r="AG7" i="12" s="1"/>
  <c r="AW6" i="12"/>
  <c r="AY6" i="12" s="1"/>
  <c r="BI7" i="12"/>
  <c r="BD67" i="12"/>
  <c r="BF7" i="12"/>
  <c r="W7" i="12"/>
  <c r="BE46" i="12"/>
  <c r="AW7" i="2"/>
  <c r="AY7" i="2" s="1"/>
  <c r="H10" i="10"/>
  <c r="I10" i="10" s="1"/>
  <c r="AI15" i="2"/>
  <c r="J6" i="2"/>
  <c r="AY15" i="2"/>
  <c r="BO6" i="2"/>
  <c r="BN17" i="2"/>
  <c r="BD60" i="2"/>
  <c r="AD16" i="2"/>
  <c r="AX17" i="2"/>
  <c r="BA10" i="2"/>
  <c r="BC10" i="2" s="1"/>
  <c r="BO15" i="2"/>
  <c r="AN10" i="2"/>
  <c r="AP10" i="2" s="1"/>
  <c r="BM13" i="2"/>
  <c r="BO13" i="2" s="1"/>
  <c r="X60" i="2"/>
  <c r="AY6" i="2"/>
  <c r="AT16" i="2"/>
  <c r="AN60" i="2"/>
  <c r="AP11" i="3"/>
  <c r="AW7" i="3"/>
  <c r="AY7" i="3" s="1"/>
  <c r="BJ9" i="3"/>
  <c r="AQ12" i="3"/>
  <c r="AS12" i="3" s="1"/>
  <c r="AX19" i="3"/>
  <c r="AF11" i="3"/>
  <c r="AM11" i="3"/>
  <c r="AO39" i="3"/>
  <c r="AN86" i="3"/>
  <c r="AD9" i="3"/>
  <c r="AF9" i="3" s="1"/>
  <c r="AY10" i="3"/>
  <c r="X86" i="3"/>
  <c r="X12" i="3"/>
  <c r="Z12" i="3" s="1"/>
  <c r="BD9" i="3"/>
  <c r="BF9" i="3" s="1"/>
  <c r="BO10" i="3"/>
  <c r="BM11" i="3"/>
  <c r="BO11" i="3" s="1"/>
  <c r="BO13" i="3"/>
  <c r="AI13" i="3"/>
  <c r="BN19" i="3"/>
  <c r="BA18" i="3"/>
  <c r="BC18" i="3" s="1"/>
  <c r="BD18" i="3"/>
  <c r="BF18" i="3" s="1"/>
  <c r="AY9" i="4"/>
  <c r="AH15" i="4"/>
  <c r="AI9" i="4"/>
  <c r="BO7" i="4"/>
  <c r="AP11" i="4"/>
  <c r="BI11" i="4"/>
  <c r="Y31" i="4"/>
  <c r="BA8" i="4"/>
  <c r="BC8" i="4" s="1"/>
  <c r="BE26" i="4"/>
  <c r="BO9" i="4"/>
  <c r="BF11" i="4"/>
  <c r="BL11" i="4"/>
  <c r="AY7" i="4"/>
  <c r="AO46" i="4"/>
  <c r="Z6" i="4"/>
  <c r="X47" i="4"/>
  <c r="AG11" i="2"/>
  <c r="AI11" i="2" s="1"/>
  <c r="AK10" i="2"/>
  <c r="AM10" i="2" s="1"/>
  <c r="AO51" i="2"/>
  <c r="BL13" i="2"/>
  <c r="AA12" i="3"/>
  <c r="AC12" i="3" s="1"/>
  <c r="AM7" i="3"/>
  <c r="AT12" i="3"/>
  <c r="AW12" i="3" s="1"/>
  <c r="AY12" i="3" s="1"/>
  <c r="AW17" i="3"/>
  <c r="AY17" i="3" s="1"/>
  <c r="BI11" i="3"/>
  <c r="Y59" i="3"/>
  <c r="AO85" i="3"/>
  <c r="BE77" i="3"/>
  <c r="AC11" i="4"/>
  <c r="AS11" i="4"/>
  <c r="BD8" i="4"/>
  <c r="BD15" i="4" s="1"/>
  <c r="BF15" i="4" s="1"/>
  <c r="BM10" i="4"/>
  <c r="BO10" i="4" s="1"/>
  <c r="BE46" i="4"/>
  <c r="AA7" i="12"/>
  <c r="AC7" i="12" s="1"/>
  <c r="BI6" i="12"/>
  <c r="AA8" i="11"/>
  <c r="AC8" i="11" s="1"/>
  <c r="AX8" i="11"/>
  <c r="BE20" i="11"/>
  <c r="BE47" i="11"/>
  <c r="AO29" i="2"/>
  <c r="BM7" i="2"/>
  <c r="BO7" i="2" s="1"/>
  <c r="BD10" i="2"/>
  <c r="BF10" i="2" s="1"/>
  <c r="BJ16" i="2"/>
  <c r="BL16" i="2" s="1"/>
  <c r="BE40" i="2"/>
  <c r="AG7" i="3"/>
  <c r="AI7" i="3" s="1"/>
  <c r="AH19" i="3"/>
  <c r="AG17" i="3"/>
  <c r="AI17" i="3" s="1"/>
  <c r="BE39" i="3"/>
  <c r="BD86" i="3"/>
  <c r="AW11" i="4"/>
  <c r="AY11" i="4" s="1"/>
  <c r="AH7" i="12"/>
  <c r="BM6" i="12"/>
  <c r="BO6" i="12" s="1"/>
  <c r="AO58" i="12"/>
  <c r="AO66" i="12"/>
  <c r="Y58" i="12"/>
  <c r="AG12" i="2"/>
  <c r="AI12" i="2" s="1"/>
  <c r="AF11" i="2"/>
  <c r="Y51" i="2"/>
  <c r="AO59" i="2"/>
  <c r="BC7" i="2"/>
  <c r="BL11" i="2"/>
  <c r="W7" i="3"/>
  <c r="AF17" i="3"/>
  <c r="AK9" i="3"/>
  <c r="AM9" i="3" s="1"/>
  <c r="BA9" i="3"/>
  <c r="BE85" i="3"/>
  <c r="AV11" i="4"/>
  <c r="Y26" i="12"/>
  <c r="X67" i="12"/>
  <c r="BE58" i="12"/>
  <c r="AW6" i="11"/>
  <c r="AY6" i="11" s="1"/>
  <c r="BC6" i="11"/>
  <c r="BE31" i="11"/>
  <c r="AA10" i="2"/>
  <c r="AC10" i="2" s="1"/>
  <c r="AG9" i="2"/>
  <c r="AI9" i="2" s="1"/>
  <c r="AW14" i="2"/>
  <c r="AY14" i="2" s="1"/>
  <c r="BM9" i="2"/>
  <c r="BO9" i="2" s="1"/>
  <c r="BE29" i="2"/>
  <c r="AG14" i="3"/>
  <c r="AN9" i="3"/>
  <c r="AP9" i="3" s="1"/>
  <c r="AW8" i="3"/>
  <c r="AY8" i="3" s="1"/>
  <c r="AW14" i="3"/>
  <c r="AN18" i="3"/>
  <c r="AP18" i="3" s="1"/>
  <c r="BA12" i="3"/>
  <c r="BC12" i="3" s="1"/>
  <c r="X12" i="4"/>
  <c r="Z12" i="4" s="1"/>
  <c r="Y38" i="4"/>
  <c r="AO31" i="4"/>
  <c r="AX7" i="12"/>
  <c r="AO26" i="12"/>
  <c r="AO46" i="12"/>
  <c r="Y66" i="12"/>
  <c r="BE26" i="12"/>
  <c r="AF6" i="11"/>
  <c r="BN8" i="11"/>
  <c r="Y39" i="11"/>
  <c r="AO31" i="11"/>
  <c r="AG8" i="2"/>
  <c r="AI8" i="2" s="1"/>
  <c r="Y29" i="2"/>
  <c r="Y59" i="2"/>
  <c r="AW12" i="2"/>
  <c r="AY12" i="2" s="1"/>
  <c r="BI9" i="2"/>
  <c r="BE51" i="2"/>
  <c r="BE59" i="2"/>
  <c r="U9" i="3"/>
  <c r="W9" i="3" s="1"/>
  <c r="AI10" i="3"/>
  <c r="X18" i="3"/>
  <c r="Z18" i="3" s="1"/>
  <c r="AQ9" i="3"/>
  <c r="AS9" i="3" s="1"/>
  <c r="AW11" i="3"/>
  <c r="AY11" i="3" s="1"/>
  <c r="AQ18" i="3"/>
  <c r="AS18" i="3" s="1"/>
  <c r="BF6" i="3"/>
  <c r="BJ12" i="3"/>
  <c r="BL12" i="3" s="1"/>
  <c r="Y77" i="3"/>
  <c r="AO59" i="3"/>
  <c r="BE59" i="3"/>
  <c r="AW6" i="4"/>
  <c r="AY6" i="4" s="1"/>
  <c r="AX15" i="4"/>
  <c r="AM11" i="4"/>
  <c r="Y26" i="4"/>
  <c r="BE66" i="12"/>
  <c r="AH8" i="11"/>
  <c r="BM7" i="11"/>
  <c r="BO7" i="11" s="1"/>
  <c r="Y20" i="11"/>
  <c r="AF7" i="2"/>
  <c r="AG14" i="2"/>
  <c r="AI14" i="2" s="1"/>
  <c r="AW13" i="2"/>
  <c r="AY13" i="2" s="1"/>
  <c r="AO40" i="2"/>
  <c r="BJ10" i="2"/>
  <c r="BL10" i="2" s="1"/>
  <c r="BM14" i="2"/>
  <c r="BO14" i="2" s="1"/>
  <c r="X9" i="3"/>
  <c r="Z9" i="3" s="1"/>
  <c r="AG8" i="3"/>
  <c r="AI8" i="3" s="1"/>
  <c r="AW6" i="3"/>
  <c r="AY6" i="3" s="1"/>
  <c r="AK18" i="3"/>
  <c r="AM18" i="3" s="1"/>
  <c r="BG9" i="3"/>
  <c r="BM7" i="3"/>
  <c r="BO7" i="3" s="1"/>
  <c r="BJ18" i="3"/>
  <c r="BL18" i="3" s="1"/>
  <c r="Y39" i="3"/>
  <c r="AN8" i="4"/>
  <c r="AN15" i="4" s="1"/>
  <c r="AP15" i="4" s="1"/>
  <c r="Y46" i="4"/>
  <c r="AO38" i="4"/>
  <c r="BE31" i="4"/>
  <c r="AP7" i="12"/>
  <c r="Y46" i="12"/>
  <c r="U8" i="11"/>
  <c r="W8" i="11" s="1"/>
  <c r="AD8" i="11"/>
  <c r="AF8" i="11" s="1"/>
  <c r="BI6" i="11"/>
  <c r="Y47" i="11"/>
  <c r="AO39" i="11"/>
  <c r="AI6" i="2"/>
  <c r="U16" i="2"/>
  <c r="W16" i="2" s="1"/>
  <c r="AH17" i="2"/>
  <c r="Y40" i="2"/>
  <c r="AT10" i="2"/>
  <c r="AW9" i="2"/>
  <c r="AY9" i="2" s="1"/>
  <c r="AW11" i="2"/>
  <c r="AY11" i="2" s="1"/>
  <c r="AV13" i="2"/>
  <c r="BM12" i="2"/>
  <c r="BO12" i="2" s="1"/>
  <c r="AG6" i="3"/>
  <c r="AI6" i="3" s="1"/>
  <c r="AG11" i="3"/>
  <c r="AI11" i="3" s="1"/>
  <c r="U18" i="3"/>
  <c r="W18" i="3" s="1"/>
  <c r="AY13" i="3"/>
  <c r="BF14" i="3"/>
  <c r="Y85" i="3"/>
  <c r="AO77" i="3"/>
  <c r="AG6" i="4"/>
  <c r="AI6" i="4" s="1"/>
  <c r="AT8" i="4"/>
  <c r="AV8" i="4" s="1"/>
  <c r="AW10" i="4"/>
  <c r="AY10" i="4" s="1"/>
  <c r="AT12" i="4"/>
  <c r="AV12" i="4" s="1"/>
  <c r="BN15" i="4"/>
  <c r="AO26" i="4"/>
  <c r="AN47" i="4"/>
  <c r="BE38" i="4"/>
  <c r="AS7" i="12"/>
  <c r="BN7" i="12"/>
  <c r="BM6" i="11"/>
  <c r="BO6" i="11" s="1"/>
  <c r="AO20" i="11"/>
  <c r="AN48" i="11"/>
  <c r="BE39" i="11"/>
  <c r="BD47" i="4"/>
  <c r="BD48" i="11"/>
  <c r="G6" i="2"/>
  <c r="L10" i="10"/>
  <c r="BD8" i="11"/>
  <c r="BF8" i="11" s="1"/>
  <c r="BL7" i="11"/>
  <c r="AI6" i="11"/>
  <c r="AC7" i="11"/>
  <c r="AP6" i="11"/>
  <c r="X8" i="11"/>
  <c r="Z8" i="11" s="1"/>
  <c r="AQ8" i="11"/>
  <c r="AS8" i="11" s="1"/>
  <c r="AK8" i="11"/>
  <c r="AM8" i="11" s="1"/>
  <c r="W7" i="11"/>
  <c r="AV6" i="11"/>
  <c r="AT8" i="11"/>
  <c r="AV8" i="11" s="1"/>
  <c r="BF6" i="12"/>
  <c r="BA7" i="12"/>
  <c r="BC7" i="12" s="1"/>
  <c r="BJ7" i="12"/>
  <c r="BL7" i="12" s="1"/>
  <c r="BL6" i="12"/>
  <c r="AP6" i="12"/>
  <c r="AK7" i="12"/>
  <c r="AM7" i="12" s="1"/>
  <c r="AT7" i="12"/>
  <c r="AV7" i="12" s="1"/>
  <c r="AS6" i="12"/>
  <c r="AV6" i="12"/>
  <c r="Z6" i="12"/>
  <c r="X7" i="12"/>
  <c r="Z7" i="12" s="1"/>
  <c r="BG15" i="4"/>
  <c r="BI15" i="4" s="1"/>
  <c r="BI8" i="4"/>
  <c r="BL8" i="4"/>
  <c r="BJ15" i="4"/>
  <c r="BL15" i="4" s="1"/>
  <c r="BM12" i="4"/>
  <c r="BO12" i="4" s="1"/>
  <c r="BI12" i="4"/>
  <c r="BI6" i="4"/>
  <c r="BC10" i="4"/>
  <c r="BL6" i="4"/>
  <c r="BM11" i="4"/>
  <c r="BO11" i="4" s="1"/>
  <c r="BM6" i="4"/>
  <c r="BO6" i="4" s="1"/>
  <c r="BC11" i="4"/>
  <c r="AM8" i="4"/>
  <c r="AK15" i="4"/>
  <c r="AM15" i="4" s="1"/>
  <c r="AS6" i="4"/>
  <c r="AM10" i="4"/>
  <c r="AQ8" i="4"/>
  <c r="AM6" i="4"/>
  <c r="W8" i="4"/>
  <c r="U15" i="4"/>
  <c r="W15" i="4" s="1"/>
  <c r="AF12" i="4"/>
  <c r="AG10" i="4"/>
  <c r="AI10" i="4" s="1"/>
  <c r="AA8" i="4"/>
  <c r="AF11" i="4"/>
  <c r="AF6" i="4"/>
  <c r="AG11" i="4"/>
  <c r="AI11" i="4" s="1"/>
  <c r="AD8" i="4"/>
  <c r="W6" i="4"/>
  <c r="Z8" i="4"/>
  <c r="BL9" i="3"/>
  <c r="BL15" i="3"/>
  <c r="BG15" i="3"/>
  <c r="BI15" i="3" s="1"/>
  <c r="BM8" i="3"/>
  <c r="BO8" i="3" s="1"/>
  <c r="BF11" i="3"/>
  <c r="BL17" i="3"/>
  <c r="BG18" i="3"/>
  <c r="BI18" i="3" s="1"/>
  <c r="BC16" i="3"/>
  <c r="BL6" i="3"/>
  <c r="BL14" i="3"/>
  <c r="BM17" i="3"/>
  <c r="BO17" i="3" s="1"/>
  <c r="BM6" i="3"/>
  <c r="BO6" i="3" s="1"/>
  <c r="BM14" i="3"/>
  <c r="BI6" i="3"/>
  <c r="BC6" i="3"/>
  <c r="BC14" i="3"/>
  <c r="BM16" i="3"/>
  <c r="BO16" i="3" s="1"/>
  <c r="BL7" i="3"/>
  <c r="BG12" i="3"/>
  <c r="BI12" i="3" s="1"/>
  <c r="AW16" i="3"/>
  <c r="AY16" i="3" s="1"/>
  <c r="AS6" i="3"/>
  <c r="AV8" i="3"/>
  <c r="AS14" i="3"/>
  <c r="AM16" i="3"/>
  <c r="AV6" i="3"/>
  <c r="AT9" i="3"/>
  <c r="AV14" i="3"/>
  <c r="AT15" i="3"/>
  <c r="AT18" i="3"/>
  <c r="AM6" i="3"/>
  <c r="AM14" i="3"/>
  <c r="AP6" i="3"/>
  <c r="AP14" i="3"/>
  <c r="AF15" i="3"/>
  <c r="AC6" i="3"/>
  <c r="AF8" i="3"/>
  <c r="AA9" i="3"/>
  <c r="AF12" i="3"/>
  <c r="AC14" i="3"/>
  <c r="AA15" i="3"/>
  <c r="AC15" i="3" s="1"/>
  <c r="W16" i="3"/>
  <c r="U12" i="3"/>
  <c r="W12" i="3" s="1"/>
  <c r="AA18" i="3"/>
  <c r="AC18" i="3" s="1"/>
  <c r="AG16" i="3"/>
  <c r="AI16" i="3" s="1"/>
  <c r="AF6" i="3"/>
  <c r="AF14" i="3"/>
  <c r="AD18" i="3"/>
  <c r="W6" i="3"/>
  <c r="W14" i="3"/>
  <c r="Z6" i="3"/>
  <c r="Z14" i="3"/>
  <c r="BD16" i="2"/>
  <c r="BL8" i="2"/>
  <c r="BG16" i="2"/>
  <c r="BM11" i="2"/>
  <c r="BO11" i="2" s="1"/>
  <c r="BI12" i="2"/>
  <c r="BL14" i="2"/>
  <c r="BM8" i="2"/>
  <c r="BO8" i="2" s="1"/>
  <c r="BG10" i="2"/>
  <c r="BI10" i="2" s="1"/>
  <c r="BA16" i="2"/>
  <c r="AN16" i="2"/>
  <c r="AV8" i="2"/>
  <c r="AP12" i="2"/>
  <c r="AQ16" i="2"/>
  <c r="AV14" i="2"/>
  <c r="AW8" i="2"/>
  <c r="AY8" i="2" s="1"/>
  <c r="AS7" i="2"/>
  <c r="AV9" i="2"/>
  <c r="AQ10" i="2"/>
  <c r="AS10" i="2" s="1"/>
  <c r="AK16" i="2"/>
  <c r="AG7" i="2"/>
  <c r="AI7" i="2" s="1"/>
  <c r="X16" i="2"/>
  <c r="AF8" i="2"/>
  <c r="AG13" i="2"/>
  <c r="AI13" i="2" s="1"/>
  <c r="X10" i="2"/>
  <c r="Z10" i="2" s="1"/>
  <c r="AA16" i="2"/>
  <c r="AC7" i="2"/>
  <c r="AF9" i="2"/>
  <c r="W11" i="2"/>
  <c r="U10" i="2"/>
  <c r="W10" i="2" s="1"/>
  <c r="AF12" i="2"/>
  <c r="AC11" i="2"/>
  <c r="F10" i="10"/>
  <c r="O10" i="10"/>
  <c r="AO86" i="3" l="1"/>
  <c r="AD17" i="2"/>
  <c r="AF17" i="2" s="1"/>
  <c r="AO60" i="2"/>
  <c r="S48" i="10"/>
  <c r="S57" i="10" s="1"/>
  <c r="S65" i="10" s="1"/>
  <c r="AG8" i="11"/>
  <c r="AI8" i="11" s="1"/>
  <c r="AW10" i="2"/>
  <c r="AY10" i="2" s="1"/>
  <c r="AW7" i="12"/>
  <c r="AY7" i="12" s="1"/>
  <c r="AW8" i="11"/>
  <c r="AY8" i="11" s="1"/>
  <c r="Y48" i="11"/>
  <c r="AO48" i="11"/>
  <c r="BE48" i="11"/>
  <c r="BM8" i="11"/>
  <c r="BO8" i="11" s="1"/>
  <c r="AI6" i="12"/>
  <c r="AO67" i="12"/>
  <c r="BM7" i="12"/>
  <c r="AI7" i="12"/>
  <c r="AV10" i="2"/>
  <c r="AF16" i="2"/>
  <c r="Y60" i="2"/>
  <c r="AT17" i="2"/>
  <c r="AV17" i="2" s="1"/>
  <c r="AV16" i="2"/>
  <c r="BM16" i="2"/>
  <c r="BO16" i="2" s="1"/>
  <c r="BJ17" i="2"/>
  <c r="BL17" i="2" s="1"/>
  <c r="BM15" i="3"/>
  <c r="BO15" i="3" s="1"/>
  <c r="BA19" i="3"/>
  <c r="BC19" i="3" s="1"/>
  <c r="AN19" i="3"/>
  <c r="AP19" i="3" s="1"/>
  <c r="AD19" i="3"/>
  <c r="AF19" i="3" s="1"/>
  <c r="BD19" i="3"/>
  <c r="BF19" i="3" s="1"/>
  <c r="Y86" i="3"/>
  <c r="AK19" i="3"/>
  <c r="AM19" i="3" s="1"/>
  <c r="BE86" i="3"/>
  <c r="BM12" i="3"/>
  <c r="BO12" i="3" s="1"/>
  <c r="X19" i="3"/>
  <c r="Z19" i="3" s="1"/>
  <c r="AQ19" i="3"/>
  <c r="AS19" i="3" s="1"/>
  <c r="BC9" i="3"/>
  <c r="AG9" i="3"/>
  <c r="AI9" i="3" s="1"/>
  <c r="BJ19" i="3"/>
  <c r="BL19" i="3" s="1"/>
  <c r="BM9" i="3"/>
  <c r="BO9" i="3" s="1"/>
  <c r="AG12" i="4"/>
  <c r="AI12" i="4" s="1"/>
  <c r="AT15" i="4"/>
  <c r="AV15" i="4" s="1"/>
  <c r="AW8" i="4"/>
  <c r="AY8" i="4" s="1"/>
  <c r="AP8" i="4"/>
  <c r="AW12" i="4"/>
  <c r="AY12" i="4" s="1"/>
  <c r="Y47" i="4"/>
  <c r="AO47" i="4"/>
  <c r="BA15" i="4"/>
  <c r="BC15" i="4" s="1"/>
  <c r="BO7" i="12"/>
  <c r="Y67" i="12"/>
  <c r="BI9" i="3"/>
  <c r="BM8" i="4"/>
  <c r="BO8" i="4" s="1"/>
  <c r="AG16" i="2"/>
  <c r="AI16" i="2" s="1"/>
  <c r="BE47" i="4"/>
  <c r="AV12" i="3"/>
  <c r="BF8" i="4"/>
  <c r="BE67" i="12"/>
  <c r="BE60" i="2"/>
  <c r="X15" i="4"/>
  <c r="Z15" i="4" s="1"/>
  <c r="AQ15" i="4"/>
  <c r="AS15" i="4" s="1"/>
  <c r="AS8" i="4"/>
  <c r="AA15" i="4"/>
  <c r="AC15" i="4" s="1"/>
  <c r="AC8" i="4"/>
  <c r="AG8" i="4"/>
  <c r="AF8" i="4"/>
  <c r="AD15" i="4"/>
  <c r="AF15" i="4" s="1"/>
  <c r="BM18" i="3"/>
  <c r="BO18" i="3" s="1"/>
  <c r="BG19" i="3"/>
  <c r="BI19" i="3" s="1"/>
  <c r="AW15" i="3"/>
  <c r="AY15" i="3" s="1"/>
  <c r="AV15" i="3"/>
  <c r="AW9" i="3"/>
  <c r="AV9" i="3"/>
  <c r="AT19" i="3"/>
  <c r="AV19" i="3" s="1"/>
  <c r="AW18" i="3"/>
  <c r="AY18" i="3" s="1"/>
  <c r="AV18" i="3"/>
  <c r="AG18" i="3"/>
  <c r="AI18" i="3" s="1"/>
  <c r="AF18" i="3"/>
  <c r="AG12" i="3"/>
  <c r="AI12" i="3" s="1"/>
  <c r="AA19" i="3"/>
  <c r="AC19" i="3" s="1"/>
  <c r="AC9" i="3"/>
  <c r="U19" i="3"/>
  <c r="W19" i="3" s="1"/>
  <c r="AG15" i="3"/>
  <c r="AI15" i="3" s="1"/>
  <c r="BG17" i="2"/>
  <c r="BI17" i="2" s="1"/>
  <c r="BI16" i="2"/>
  <c r="BC16" i="2"/>
  <c r="BA17" i="2"/>
  <c r="BC17" i="2" s="1"/>
  <c r="BD17" i="2"/>
  <c r="BF17" i="2" s="1"/>
  <c r="BF16" i="2"/>
  <c r="BM10" i="2"/>
  <c r="BO10" i="2" s="1"/>
  <c r="AQ17" i="2"/>
  <c r="AS17" i="2" s="1"/>
  <c r="AS16" i="2"/>
  <c r="AM16" i="2"/>
  <c r="AK17" i="2"/>
  <c r="AM17" i="2" s="1"/>
  <c r="AW16" i="2"/>
  <c r="AN17" i="2"/>
  <c r="AP17" i="2" s="1"/>
  <c r="AP16" i="2"/>
  <c r="X17" i="2"/>
  <c r="Z17" i="2" s="1"/>
  <c r="Z16" i="2"/>
  <c r="U17" i="2"/>
  <c r="W17" i="2" s="1"/>
  <c r="AA17" i="2"/>
  <c r="AC16" i="2"/>
  <c r="AG10" i="2"/>
  <c r="AI10" i="2" s="1"/>
  <c r="BM15" i="4" l="1"/>
  <c r="BO15" i="4" s="1"/>
  <c r="AW15" i="4"/>
  <c r="AY15" i="4" s="1"/>
  <c r="AG19" i="3"/>
  <c r="AI19" i="3" s="1"/>
  <c r="AG15" i="4"/>
  <c r="AI15" i="4" s="1"/>
  <c r="AI8" i="4"/>
  <c r="BM19" i="3"/>
  <c r="BO19" i="3" s="1"/>
  <c r="AY9" i="3"/>
  <c r="AW19" i="3"/>
  <c r="AY19" i="3" s="1"/>
  <c r="BM17" i="2"/>
  <c r="BO17" i="2" s="1"/>
  <c r="AW17" i="2"/>
  <c r="AY17" i="2" s="1"/>
  <c r="AY16" i="2"/>
  <c r="AC17" i="2"/>
  <c r="AG17" i="2"/>
  <c r="AI17" i="2" s="1"/>
  <c r="N31" i="1" l="1"/>
  <c r="K31" i="1"/>
  <c r="H31" i="1"/>
  <c r="O12" i="4" l="1"/>
  <c r="L12" i="4"/>
  <c r="O10" i="4"/>
  <c r="L10" i="4"/>
  <c r="O8" i="4"/>
  <c r="L8" i="4"/>
  <c r="L15" i="4" s="1"/>
  <c r="F12" i="4"/>
  <c r="F10" i="4"/>
  <c r="F8" i="4"/>
  <c r="O18" i="3"/>
  <c r="L18" i="3"/>
  <c r="O15" i="3"/>
  <c r="L15" i="3"/>
  <c r="O12" i="3"/>
  <c r="L12" i="3"/>
  <c r="O9" i="3"/>
  <c r="L9" i="3"/>
  <c r="F18" i="3"/>
  <c r="F15" i="3"/>
  <c r="F12" i="3"/>
  <c r="F9" i="3"/>
  <c r="O16" i="2"/>
  <c r="L16" i="2"/>
  <c r="O10" i="2"/>
  <c r="L10" i="2"/>
  <c r="F16" i="2"/>
  <c r="F10" i="2"/>
  <c r="N54" i="10"/>
  <c r="N53" i="10"/>
  <c r="K54" i="10"/>
  <c r="K53" i="10"/>
  <c r="E54" i="10"/>
  <c r="E53" i="10"/>
  <c r="N50" i="10"/>
  <c r="N43" i="10"/>
  <c r="N44" i="10" s="1"/>
  <c r="N41" i="10"/>
  <c r="N42" i="10" s="1"/>
  <c r="N39" i="10"/>
  <c r="N38" i="10"/>
  <c r="K43" i="10"/>
  <c r="K44" i="10" s="1"/>
  <c r="K41" i="10"/>
  <c r="K42" i="10" s="1"/>
  <c r="K39" i="10"/>
  <c r="K38" i="10"/>
  <c r="E43" i="10"/>
  <c r="E44" i="10" s="1"/>
  <c r="E41" i="10"/>
  <c r="E42" i="10" s="1"/>
  <c r="E39" i="10"/>
  <c r="E38" i="10"/>
  <c r="N34" i="10"/>
  <c r="N33" i="10"/>
  <c r="N31" i="10"/>
  <c r="N30" i="10"/>
  <c r="O30" i="10" s="1"/>
  <c r="N28" i="10"/>
  <c r="N27" i="10"/>
  <c r="O27" i="10" s="1"/>
  <c r="N25" i="10"/>
  <c r="N24" i="10"/>
  <c r="N23" i="10"/>
  <c r="K34" i="10"/>
  <c r="K33" i="10"/>
  <c r="K31" i="10"/>
  <c r="K30" i="10"/>
  <c r="K28" i="10"/>
  <c r="K27" i="10"/>
  <c r="K25" i="10"/>
  <c r="K24" i="10"/>
  <c r="K23" i="10"/>
  <c r="H30" i="10"/>
  <c r="E34" i="10"/>
  <c r="E33" i="10"/>
  <c r="E31" i="10"/>
  <c r="E30" i="10"/>
  <c r="F30" i="10" s="1"/>
  <c r="E28" i="10"/>
  <c r="E27" i="10"/>
  <c r="E24" i="10"/>
  <c r="E25" i="10"/>
  <c r="E23" i="10"/>
  <c r="N19" i="10"/>
  <c r="N18" i="10"/>
  <c r="N17" i="10"/>
  <c r="N16" i="10"/>
  <c r="N15" i="10"/>
  <c r="K19" i="10"/>
  <c r="K18" i="10"/>
  <c r="K17" i="10"/>
  <c r="K16" i="10"/>
  <c r="K15" i="10"/>
  <c r="H19" i="10"/>
  <c r="I19" i="10" s="1"/>
  <c r="N13" i="10"/>
  <c r="N12" i="10"/>
  <c r="N11" i="10"/>
  <c r="K13" i="10"/>
  <c r="K12" i="10"/>
  <c r="K11" i="10"/>
  <c r="E19" i="10"/>
  <c r="F19" i="10" s="1"/>
  <c r="E18" i="10"/>
  <c r="E17" i="10"/>
  <c r="E16" i="10"/>
  <c r="E15" i="10"/>
  <c r="E11" i="10"/>
  <c r="E12" i="10"/>
  <c r="E13" i="10"/>
  <c r="O8" i="11"/>
  <c r="L8" i="11"/>
  <c r="F8" i="11"/>
  <c r="N7" i="11"/>
  <c r="K7" i="11"/>
  <c r="M7" i="11" s="1"/>
  <c r="H7" i="11"/>
  <c r="E7" i="11"/>
  <c r="G7" i="11" s="1"/>
  <c r="N6" i="11"/>
  <c r="K6" i="11"/>
  <c r="H6" i="11"/>
  <c r="E6" i="11"/>
  <c r="H47" i="11"/>
  <c r="I46" i="11"/>
  <c r="I45" i="11"/>
  <c r="I44" i="11"/>
  <c r="I43" i="11"/>
  <c r="I42" i="11"/>
  <c r="I41" i="11"/>
  <c r="I40" i="11"/>
  <c r="H39" i="11"/>
  <c r="I38" i="11"/>
  <c r="I37" i="11"/>
  <c r="I36" i="11"/>
  <c r="H31" i="11"/>
  <c r="I30" i="11"/>
  <c r="I29" i="11"/>
  <c r="H20" i="11"/>
  <c r="I19" i="11"/>
  <c r="O7" i="12"/>
  <c r="N6" i="12"/>
  <c r="P6" i="12" s="1"/>
  <c r="K6" i="12"/>
  <c r="K7" i="12" s="1"/>
  <c r="H6" i="12"/>
  <c r="E6" i="12"/>
  <c r="H66" i="12"/>
  <c r="I65" i="12"/>
  <c r="I64" i="12"/>
  <c r="I63" i="12"/>
  <c r="I62" i="12"/>
  <c r="I61" i="12"/>
  <c r="I60" i="12"/>
  <c r="I59" i="12"/>
  <c r="H58" i="12"/>
  <c r="I57" i="12"/>
  <c r="I56" i="12"/>
  <c r="H46" i="12"/>
  <c r="H26" i="12"/>
  <c r="N12" i="4"/>
  <c r="M11" i="4"/>
  <c r="H11" i="4"/>
  <c r="E11" i="4"/>
  <c r="E12" i="4" s="1"/>
  <c r="K10" i="4"/>
  <c r="H9" i="4"/>
  <c r="E9" i="4"/>
  <c r="E10" i="4" s="1"/>
  <c r="P7" i="4"/>
  <c r="M7" i="4"/>
  <c r="H7" i="4"/>
  <c r="E7" i="4"/>
  <c r="N6" i="4"/>
  <c r="K6" i="4"/>
  <c r="H6" i="4"/>
  <c r="E6" i="4"/>
  <c r="G6" i="4" s="1"/>
  <c r="N17" i="3"/>
  <c r="K17" i="3"/>
  <c r="M17" i="3" s="1"/>
  <c r="H17" i="3"/>
  <c r="E17" i="3"/>
  <c r="G17" i="3" s="1"/>
  <c r="N16" i="3"/>
  <c r="P16" i="3" s="1"/>
  <c r="K16" i="3"/>
  <c r="M16" i="3" s="1"/>
  <c r="H16" i="3"/>
  <c r="H33" i="10" s="1"/>
  <c r="E16" i="3"/>
  <c r="N14" i="3"/>
  <c r="P14" i="3" s="1"/>
  <c r="K14" i="3"/>
  <c r="H14" i="3"/>
  <c r="E14" i="3"/>
  <c r="G14" i="3" s="1"/>
  <c r="R13" i="3"/>
  <c r="P13" i="3"/>
  <c r="M13" i="3"/>
  <c r="J13" i="3"/>
  <c r="M11" i="3"/>
  <c r="G11" i="3"/>
  <c r="P10" i="3"/>
  <c r="M10" i="3"/>
  <c r="R10" i="3"/>
  <c r="N8" i="3"/>
  <c r="K8" i="3"/>
  <c r="M8" i="3" s="1"/>
  <c r="H8" i="3"/>
  <c r="H25" i="10" s="1"/>
  <c r="E8" i="3"/>
  <c r="G8" i="3" s="1"/>
  <c r="N7" i="3"/>
  <c r="P7" i="3" s="1"/>
  <c r="K7" i="3"/>
  <c r="M7" i="3" s="1"/>
  <c r="H7" i="3"/>
  <c r="E7" i="3"/>
  <c r="N6" i="3"/>
  <c r="K6" i="3"/>
  <c r="H6" i="3"/>
  <c r="E6" i="3"/>
  <c r="R15" i="2"/>
  <c r="Q15" i="2"/>
  <c r="P15" i="2"/>
  <c r="M15" i="2"/>
  <c r="J15" i="2"/>
  <c r="G15" i="2"/>
  <c r="N14" i="2"/>
  <c r="K14" i="2"/>
  <c r="H14" i="2"/>
  <c r="E14" i="2"/>
  <c r="G14" i="2" s="1"/>
  <c r="N13" i="2"/>
  <c r="K13" i="2"/>
  <c r="M13" i="2" s="1"/>
  <c r="H13" i="2"/>
  <c r="E13" i="2"/>
  <c r="G13" i="2" s="1"/>
  <c r="N12" i="2"/>
  <c r="K12" i="2"/>
  <c r="M12" i="2" s="1"/>
  <c r="H12" i="2"/>
  <c r="E12" i="2"/>
  <c r="G12" i="2" s="1"/>
  <c r="N11" i="2"/>
  <c r="P11" i="2" s="1"/>
  <c r="K11" i="2"/>
  <c r="M11" i="2" s="1"/>
  <c r="H11" i="2"/>
  <c r="E11" i="2"/>
  <c r="N9" i="2"/>
  <c r="K9" i="2"/>
  <c r="M9" i="2" s="1"/>
  <c r="H9" i="2"/>
  <c r="E9" i="2"/>
  <c r="G9" i="2" s="1"/>
  <c r="N8" i="2"/>
  <c r="P8" i="2" s="1"/>
  <c r="K8" i="2"/>
  <c r="M8" i="2" s="1"/>
  <c r="H8" i="2"/>
  <c r="E8" i="2"/>
  <c r="G8" i="2" s="1"/>
  <c r="N7" i="2"/>
  <c r="P7" i="2" s="1"/>
  <c r="K7" i="2"/>
  <c r="H7" i="2"/>
  <c r="H11" i="10" s="1"/>
  <c r="E7" i="2"/>
  <c r="G7" i="2" s="1"/>
  <c r="R6" i="2"/>
  <c r="Q61" i="7"/>
  <c r="P61" i="7"/>
  <c r="O61" i="7"/>
  <c r="L61" i="7"/>
  <c r="I61" i="7"/>
  <c r="F61" i="7"/>
  <c r="Q60" i="7"/>
  <c r="P60" i="7"/>
  <c r="O60" i="7"/>
  <c r="L60" i="7"/>
  <c r="I60" i="7"/>
  <c r="F60" i="7"/>
  <c r="Q59" i="7"/>
  <c r="P59" i="7"/>
  <c r="O59" i="7"/>
  <c r="L59" i="7"/>
  <c r="I59" i="7"/>
  <c r="F59" i="7"/>
  <c r="Q58" i="7"/>
  <c r="P58" i="7"/>
  <c r="O58" i="7"/>
  <c r="L58" i="7"/>
  <c r="I58" i="7"/>
  <c r="F58" i="7"/>
  <c r="N57" i="7"/>
  <c r="M57" i="7"/>
  <c r="K57" i="7"/>
  <c r="J57" i="7"/>
  <c r="H57" i="7"/>
  <c r="G57" i="7"/>
  <c r="E57" i="7"/>
  <c r="D57" i="7"/>
  <c r="N53" i="7"/>
  <c r="K53" i="7"/>
  <c r="H53" i="7"/>
  <c r="E53" i="7"/>
  <c r="Q52" i="7"/>
  <c r="N54" i="1" s="1"/>
  <c r="M52" i="7"/>
  <c r="O52" i="7" s="1"/>
  <c r="J52" i="7"/>
  <c r="L52" i="7" s="1"/>
  <c r="G52" i="7"/>
  <c r="D52" i="7"/>
  <c r="Q51" i="7"/>
  <c r="N53" i="1" s="1"/>
  <c r="M51" i="7"/>
  <c r="O51" i="7" s="1"/>
  <c r="J51" i="7"/>
  <c r="G51" i="7"/>
  <c r="I51" i="7" s="1"/>
  <c r="D51" i="7"/>
  <c r="N49" i="7"/>
  <c r="N54" i="7" s="1"/>
  <c r="K49" i="7"/>
  <c r="H49" i="7"/>
  <c r="E49" i="7"/>
  <c r="E54" i="7" s="1"/>
  <c r="Q48" i="7"/>
  <c r="N50" i="1" s="1"/>
  <c r="M48" i="7"/>
  <c r="M49" i="7" s="1"/>
  <c r="J48" i="7"/>
  <c r="J49" i="7" s="1"/>
  <c r="G48" i="7"/>
  <c r="I48" i="7" s="1"/>
  <c r="D48" i="7"/>
  <c r="D49" i="7" s="1"/>
  <c r="N45" i="7"/>
  <c r="K45" i="7"/>
  <c r="H45" i="7"/>
  <c r="E45" i="7"/>
  <c r="Q44" i="7"/>
  <c r="N44" i="1" s="1"/>
  <c r="Q43" i="7"/>
  <c r="N43" i="1" s="1"/>
  <c r="O43" i="1" s="1"/>
  <c r="M43" i="7"/>
  <c r="M44" i="7" s="1"/>
  <c r="J43" i="7"/>
  <c r="L43" i="7" s="1"/>
  <c r="G43" i="7"/>
  <c r="G44" i="7" s="1"/>
  <c r="I44" i="7" s="1"/>
  <c r="D43" i="7"/>
  <c r="D44" i="7" s="1"/>
  <c r="F44" i="7" s="1"/>
  <c r="Q42" i="7"/>
  <c r="N42" i="1" s="1"/>
  <c r="M42" i="7"/>
  <c r="J42" i="7"/>
  <c r="L42" i="7" s="1"/>
  <c r="G42" i="7"/>
  <c r="I42" i="7" s="1"/>
  <c r="D42" i="7"/>
  <c r="F42" i="7" s="1"/>
  <c r="Q41" i="7"/>
  <c r="N41" i="1" s="1"/>
  <c r="O41" i="1" s="1"/>
  <c r="P41" i="7"/>
  <c r="O41" i="7"/>
  <c r="L41" i="7"/>
  <c r="I41" i="7"/>
  <c r="F41" i="7"/>
  <c r="Q40" i="7"/>
  <c r="N40" i="1" s="1"/>
  <c r="Q39" i="7"/>
  <c r="P39" i="7"/>
  <c r="O39" i="7"/>
  <c r="L39" i="7"/>
  <c r="I39" i="7"/>
  <c r="F39" i="7"/>
  <c r="Q38" i="7"/>
  <c r="M38" i="7"/>
  <c r="J38" i="7"/>
  <c r="J40" i="7" s="1"/>
  <c r="L40" i="7" s="1"/>
  <c r="G38" i="7"/>
  <c r="G40" i="7" s="1"/>
  <c r="D38" i="7"/>
  <c r="N36" i="7"/>
  <c r="K36" i="7"/>
  <c r="H36" i="7"/>
  <c r="E36" i="7"/>
  <c r="Q35" i="7"/>
  <c r="N35" i="1" s="1"/>
  <c r="Q34" i="7"/>
  <c r="N34" i="1" s="1"/>
  <c r="O34" i="1" s="1"/>
  <c r="M34" i="7"/>
  <c r="J34" i="7"/>
  <c r="L34" i="7" s="1"/>
  <c r="G34" i="7"/>
  <c r="I34" i="7" s="1"/>
  <c r="D34" i="7"/>
  <c r="F34" i="7" s="1"/>
  <c r="Q33" i="7"/>
  <c r="N33" i="1" s="1"/>
  <c r="O33" i="1" s="1"/>
  <c r="M33" i="7"/>
  <c r="O33" i="7" s="1"/>
  <c r="J33" i="7"/>
  <c r="L33" i="7" s="1"/>
  <c r="G33" i="7"/>
  <c r="D33" i="7"/>
  <c r="Q32" i="7"/>
  <c r="N32" i="1" s="1"/>
  <c r="M31" i="7"/>
  <c r="J31" i="7"/>
  <c r="G31" i="7"/>
  <c r="I31" i="7" s="1"/>
  <c r="D31" i="7"/>
  <c r="F31" i="7" s="1"/>
  <c r="Q30" i="7"/>
  <c r="N30" i="1" s="1"/>
  <c r="O30" i="1" s="1"/>
  <c r="O30" i="7"/>
  <c r="L30" i="7"/>
  <c r="Q29" i="7"/>
  <c r="N29" i="1" s="1"/>
  <c r="Q28" i="7"/>
  <c r="N28" i="1" s="1"/>
  <c r="O28" i="1" s="1"/>
  <c r="M28" i="7"/>
  <c r="J28" i="7"/>
  <c r="G28" i="7"/>
  <c r="I28" i="7" s="1"/>
  <c r="F28" i="7"/>
  <c r="D28" i="7"/>
  <c r="D29" i="7" s="1"/>
  <c r="F29" i="7" s="1"/>
  <c r="Q27" i="7"/>
  <c r="N27" i="1" s="1"/>
  <c r="O27" i="1" s="1"/>
  <c r="O27" i="7"/>
  <c r="L27" i="7"/>
  <c r="Q26" i="7"/>
  <c r="N26" i="1" s="1"/>
  <c r="Q25" i="7"/>
  <c r="N25" i="1" s="1"/>
  <c r="O25" i="1" s="1"/>
  <c r="M25" i="7"/>
  <c r="J25" i="7"/>
  <c r="L25" i="7" s="1"/>
  <c r="G25" i="7"/>
  <c r="I25" i="7" s="1"/>
  <c r="D25" i="7"/>
  <c r="F25" i="7" s="1"/>
  <c r="Q24" i="7"/>
  <c r="N24" i="1" s="1"/>
  <c r="O24" i="1" s="1"/>
  <c r="M24" i="7"/>
  <c r="O24" i="7" s="1"/>
  <c r="J24" i="7"/>
  <c r="L24" i="7" s="1"/>
  <c r="G24" i="7"/>
  <c r="I24" i="7" s="1"/>
  <c r="D24" i="7"/>
  <c r="F24" i="7" s="1"/>
  <c r="Q23" i="7"/>
  <c r="M23" i="7"/>
  <c r="J23" i="7"/>
  <c r="G23" i="7"/>
  <c r="D23" i="7"/>
  <c r="N21" i="7"/>
  <c r="K21" i="7"/>
  <c r="H21" i="7"/>
  <c r="E21" i="7"/>
  <c r="Q20" i="7"/>
  <c r="N20" i="1" s="1"/>
  <c r="Q19" i="7"/>
  <c r="P19" i="7"/>
  <c r="O19" i="7"/>
  <c r="L19" i="7"/>
  <c r="I19" i="7"/>
  <c r="F19" i="7"/>
  <c r="Q18" i="7"/>
  <c r="N18" i="1" s="1"/>
  <c r="M18" i="7"/>
  <c r="O18" i="7" s="1"/>
  <c r="J18" i="7"/>
  <c r="L18" i="7" s="1"/>
  <c r="G18" i="7"/>
  <c r="I18" i="7" s="1"/>
  <c r="D18" i="7"/>
  <c r="Q17" i="7"/>
  <c r="N17" i="1" s="1"/>
  <c r="M17" i="7"/>
  <c r="O17" i="7" s="1"/>
  <c r="J17" i="7"/>
  <c r="G17" i="7"/>
  <c r="I17" i="7" s="1"/>
  <c r="D17" i="7"/>
  <c r="F17" i="7" s="1"/>
  <c r="Q16" i="7"/>
  <c r="N16" i="1" s="1"/>
  <c r="M16" i="7"/>
  <c r="J16" i="7"/>
  <c r="L16" i="7" s="1"/>
  <c r="G16" i="7"/>
  <c r="I16" i="7" s="1"/>
  <c r="D16" i="7"/>
  <c r="F16" i="7" s="1"/>
  <c r="Q15" i="7"/>
  <c r="N15" i="1" s="1"/>
  <c r="M15" i="7"/>
  <c r="J15" i="7"/>
  <c r="L15" i="7" s="1"/>
  <c r="G15" i="7"/>
  <c r="D15" i="7"/>
  <c r="F15" i="7" s="1"/>
  <c r="Q14" i="7"/>
  <c r="Q13" i="7"/>
  <c r="N13" i="1" s="1"/>
  <c r="M13" i="7"/>
  <c r="O13" i="7" s="1"/>
  <c r="J13" i="7"/>
  <c r="L13" i="7" s="1"/>
  <c r="G13" i="7"/>
  <c r="I13" i="7" s="1"/>
  <c r="D13" i="7"/>
  <c r="F13" i="7" s="1"/>
  <c r="Q12" i="7"/>
  <c r="N12" i="1" s="1"/>
  <c r="M12" i="7"/>
  <c r="O12" i="7" s="1"/>
  <c r="J12" i="7"/>
  <c r="G12" i="7"/>
  <c r="I12" i="7" s="1"/>
  <c r="D12" i="7"/>
  <c r="F12" i="7" s="1"/>
  <c r="Q11" i="7"/>
  <c r="N11" i="1" s="1"/>
  <c r="M11" i="7"/>
  <c r="J11" i="7"/>
  <c r="L11" i="7" s="1"/>
  <c r="G11" i="7"/>
  <c r="I11" i="7" s="1"/>
  <c r="D11" i="7"/>
  <c r="F11" i="7" s="1"/>
  <c r="Q10" i="7"/>
  <c r="N10" i="1" s="1"/>
  <c r="O10" i="7"/>
  <c r="Q61" i="8"/>
  <c r="P61" i="8"/>
  <c r="O61" i="8"/>
  <c r="L61" i="8"/>
  <c r="I61" i="8"/>
  <c r="F61" i="8"/>
  <c r="Q60" i="8"/>
  <c r="P60" i="8"/>
  <c r="O60" i="8"/>
  <c r="L60" i="8"/>
  <c r="I60" i="8"/>
  <c r="F60" i="8"/>
  <c r="Q59" i="8"/>
  <c r="P59" i="8"/>
  <c r="O59" i="8"/>
  <c r="L59" i="8"/>
  <c r="I59" i="8"/>
  <c r="F59" i="8"/>
  <c r="Q58" i="8"/>
  <c r="P58" i="8"/>
  <c r="O58" i="8"/>
  <c r="L58" i="8"/>
  <c r="I58" i="8"/>
  <c r="F58" i="8"/>
  <c r="N57" i="8"/>
  <c r="M57" i="8"/>
  <c r="K57" i="8"/>
  <c r="J57" i="8"/>
  <c r="H57" i="8"/>
  <c r="G57" i="8"/>
  <c r="E57" i="8"/>
  <c r="D57" i="8"/>
  <c r="N53" i="8"/>
  <c r="K53" i="8"/>
  <c r="H53" i="8"/>
  <c r="E53" i="8"/>
  <c r="Q52" i="8"/>
  <c r="K54" i="1" s="1"/>
  <c r="M52" i="8"/>
  <c r="O52" i="8" s="1"/>
  <c r="J52" i="8"/>
  <c r="L52" i="8" s="1"/>
  <c r="G52" i="8"/>
  <c r="I52" i="8" s="1"/>
  <c r="D52" i="8"/>
  <c r="Q51" i="8"/>
  <c r="K53" i="1" s="1"/>
  <c r="M51" i="8"/>
  <c r="O51" i="8" s="1"/>
  <c r="J51" i="8"/>
  <c r="L51" i="8" s="1"/>
  <c r="G51" i="8"/>
  <c r="I51" i="8" s="1"/>
  <c r="D51" i="8"/>
  <c r="N49" i="8"/>
  <c r="K49" i="8"/>
  <c r="H49" i="8"/>
  <c r="E49" i="8"/>
  <c r="Q48" i="8"/>
  <c r="K50" i="1" s="1"/>
  <c r="M48" i="8"/>
  <c r="M49" i="8" s="1"/>
  <c r="J48" i="8"/>
  <c r="J49" i="8" s="1"/>
  <c r="G48" i="8"/>
  <c r="G49" i="8" s="1"/>
  <c r="D48" i="8"/>
  <c r="D49" i="8" s="1"/>
  <c r="N45" i="8"/>
  <c r="K45" i="8"/>
  <c r="H45" i="8"/>
  <c r="E45" i="8"/>
  <c r="Q44" i="8"/>
  <c r="K44" i="1" s="1"/>
  <c r="Q43" i="8"/>
  <c r="K43" i="1" s="1"/>
  <c r="L43" i="1" s="1"/>
  <c r="M43" i="8"/>
  <c r="J43" i="8"/>
  <c r="J44" i="8" s="1"/>
  <c r="L44" i="8" s="1"/>
  <c r="G43" i="8"/>
  <c r="I43" i="8" s="1"/>
  <c r="D43" i="8"/>
  <c r="Q42" i="8"/>
  <c r="K42" i="1" s="1"/>
  <c r="M42" i="8"/>
  <c r="O42" i="8" s="1"/>
  <c r="J42" i="8"/>
  <c r="G42" i="8"/>
  <c r="I42" i="8" s="1"/>
  <c r="D42" i="8"/>
  <c r="F42" i="8" s="1"/>
  <c r="Q41" i="8"/>
  <c r="K41" i="1" s="1"/>
  <c r="P41" i="8"/>
  <c r="O41" i="8"/>
  <c r="L41" i="8"/>
  <c r="I41" i="8"/>
  <c r="F41" i="8"/>
  <c r="Q40" i="8"/>
  <c r="K40" i="1" s="1"/>
  <c r="Q39" i="8"/>
  <c r="K39" i="1" s="1"/>
  <c r="L39" i="1" s="1"/>
  <c r="P39" i="8"/>
  <c r="R39" i="8" s="1"/>
  <c r="O39" i="8"/>
  <c r="L39" i="8"/>
  <c r="I39" i="8"/>
  <c r="F39" i="8"/>
  <c r="Q38" i="8"/>
  <c r="M38" i="8"/>
  <c r="J38" i="8"/>
  <c r="J40" i="8" s="1"/>
  <c r="G38" i="8"/>
  <c r="D38" i="8"/>
  <c r="D40" i="8" s="1"/>
  <c r="N36" i="8"/>
  <c r="K36" i="8"/>
  <c r="H36" i="8"/>
  <c r="E36" i="8"/>
  <c r="Q35" i="8"/>
  <c r="K35" i="1" s="1"/>
  <c r="Q34" i="8"/>
  <c r="K34" i="1" s="1"/>
  <c r="L34" i="1" s="1"/>
  <c r="M34" i="8"/>
  <c r="J34" i="8"/>
  <c r="L34" i="8" s="1"/>
  <c r="G34" i="8"/>
  <c r="I34" i="8" s="1"/>
  <c r="D34" i="8"/>
  <c r="F34" i="8" s="1"/>
  <c r="Q33" i="8"/>
  <c r="K33" i="1" s="1"/>
  <c r="L33" i="1" s="1"/>
  <c r="M33" i="8"/>
  <c r="J33" i="8"/>
  <c r="L33" i="8" s="1"/>
  <c r="G33" i="8"/>
  <c r="I33" i="8" s="1"/>
  <c r="D33" i="8"/>
  <c r="Q32" i="8"/>
  <c r="K32" i="1" s="1"/>
  <c r="M31" i="8"/>
  <c r="O31" i="8" s="1"/>
  <c r="J31" i="8"/>
  <c r="G31" i="8"/>
  <c r="I31" i="8" s="1"/>
  <c r="D31" i="8"/>
  <c r="F31" i="8" s="1"/>
  <c r="Q30" i="8"/>
  <c r="K30" i="1" s="1"/>
  <c r="L30" i="1" s="1"/>
  <c r="Q29" i="8"/>
  <c r="K29" i="1" s="1"/>
  <c r="Q28" i="8"/>
  <c r="K28" i="1" s="1"/>
  <c r="L28" i="1" s="1"/>
  <c r="M28" i="8"/>
  <c r="O28" i="8" s="1"/>
  <c r="J28" i="8"/>
  <c r="L28" i="8" s="1"/>
  <c r="G28" i="8"/>
  <c r="G29" i="8" s="1"/>
  <c r="I29" i="8" s="1"/>
  <c r="D28" i="8"/>
  <c r="F28" i="8" s="1"/>
  <c r="Q27" i="8"/>
  <c r="K27" i="1" s="1"/>
  <c r="L27" i="1" s="1"/>
  <c r="O27" i="8"/>
  <c r="L27" i="8"/>
  <c r="I27" i="8"/>
  <c r="Q26" i="8"/>
  <c r="K26" i="1" s="1"/>
  <c r="Q25" i="8"/>
  <c r="K25" i="1" s="1"/>
  <c r="L25" i="1" s="1"/>
  <c r="M25" i="8"/>
  <c r="J25" i="8"/>
  <c r="L25" i="8" s="1"/>
  <c r="G25" i="8"/>
  <c r="I25" i="8" s="1"/>
  <c r="D25" i="8"/>
  <c r="F25" i="8" s="1"/>
  <c r="Q24" i="8"/>
  <c r="K24" i="1" s="1"/>
  <c r="L24" i="1" s="1"/>
  <c r="M24" i="8"/>
  <c r="O24" i="8" s="1"/>
  <c r="J24" i="8"/>
  <c r="L24" i="8" s="1"/>
  <c r="G24" i="8"/>
  <c r="I24" i="8" s="1"/>
  <c r="D24" i="8"/>
  <c r="F24" i="8" s="1"/>
  <c r="Q23" i="8"/>
  <c r="M23" i="8"/>
  <c r="J23" i="8"/>
  <c r="G23" i="8"/>
  <c r="D23" i="8"/>
  <c r="N21" i="8"/>
  <c r="K21" i="8"/>
  <c r="H21" i="8"/>
  <c r="E21" i="8"/>
  <c r="Q20" i="8"/>
  <c r="Q19" i="8"/>
  <c r="K19" i="1" s="1"/>
  <c r="P19" i="8"/>
  <c r="O19" i="8"/>
  <c r="L19" i="8"/>
  <c r="I19" i="8"/>
  <c r="F19" i="8"/>
  <c r="Q18" i="8"/>
  <c r="K18" i="1" s="1"/>
  <c r="M18" i="8"/>
  <c r="O18" i="8" s="1"/>
  <c r="J18" i="8"/>
  <c r="G18" i="8"/>
  <c r="I18" i="8" s="1"/>
  <c r="D18" i="8"/>
  <c r="F18" i="8" s="1"/>
  <c r="Q17" i="8"/>
  <c r="K17" i="1" s="1"/>
  <c r="M17" i="8"/>
  <c r="O17" i="8" s="1"/>
  <c r="J17" i="8"/>
  <c r="L17" i="8" s="1"/>
  <c r="G17" i="8"/>
  <c r="I17" i="8" s="1"/>
  <c r="D17" i="8"/>
  <c r="F17" i="8" s="1"/>
  <c r="Q16" i="8"/>
  <c r="K16" i="1" s="1"/>
  <c r="M16" i="8"/>
  <c r="J16" i="8"/>
  <c r="L16" i="8" s="1"/>
  <c r="G16" i="8"/>
  <c r="I16" i="8" s="1"/>
  <c r="D16" i="8"/>
  <c r="F16" i="8" s="1"/>
  <c r="Q15" i="8"/>
  <c r="K15" i="1" s="1"/>
  <c r="M15" i="8"/>
  <c r="O15" i="8" s="1"/>
  <c r="J15" i="8"/>
  <c r="L15" i="8" s="1"/>
  <c r="G15" i="8"/>
  <c r="I15" i="8" s="1"/>
  <c r="D15" i="8"/>
  <c r="Q14" i="8"/>
  <c r="K14" i="1" s="1"/>
  <c r="Q13" i="8"/>
  <c r="K13" i="1" s="1"/>
  <c r="M13" i="8"/>
  <c r="O13" i="8" s="1"/>
  <c r="J13" i="8"/>
  <c r="L13" i="8" s="1"/>
  <c r="G13" i="8"/>
  <c r="I13" i="8" s="1"/>
  <c r="D13" i="8"/>
  <c r="F13" i="8" s="1"/>
  <c r="Q12" i="8"/>
  <c r="K12" i="1" s="1"/>
  <c r="M12" i="8"/>
  <c r="O12" i="8" s="1"/>
  <c r="J12" i="8"/>
  <c r="L12" i="8" s="1"/>
  <c r="G12" i="8"/>
  <c r="D12" i="8"/>
  <c r="F12" i="8" s="1"/>
  <c r="Q11" i="8"/>
  <c r="K11" i="1" s="1"/>
  <c r="M11" i="8"/>
  <c r="J11" i="8"/>
  <c r="G11" i="8"/>
  <c r="I11" i="8" s="1"/>
  <c r="D11" i="8"/>
  <c r="F11" i="8" s="1"/>
  <c r="Q10" i="8"/>
  <c r="K10" i="1" s="1"/>
  <c r="Q61" i="9"/>
  <c r="P61" i="9"/>
  <c r="O61" i="9"/>
  <c r="L61" i="9"/>
  <c r="I61" i="9"/>
  <c r="F61" i="9"/>
  <c r="Q60" i="9"/>
  <c r="P60" i="9"/>
  <c r="O60" i="9"/>
  <c r="L60" i="9"/>
  <c r="I60" i="9"/>
  <c r="F60" i="9"/>
  <c r="Q59" i="9"/>
  <c r="P59" i="9"/>
  <c r="O59" i="9"/>
  <c r="L59" i="9"/>
  <c r="I59" i="9"/>
  <c r="F59" i="9"/>
  <c r="Q58" i="9"/>
  <c r="P58" i="9"/>
  <c r="O58" i="9"/>
  <c r="L58" i="9"/>
  <c r="I58" i="9"/>
  <c r="F58" i="9"/>
  <c r="N57" i="9"/>
  <c r="M57" i="9"/>
  <c r="K57" i="9"/>
  <c r="J57" i="9"/>
  <c r="H57" i="9"/>
  <c r="G57" i="9"/>
  <c r="E57" i="9"/>
  <c r="D57" i="9"/>
  <c r="N53" i="9"/>
  <c r="K53" i="9"/>
  <c r="H53" i="9"/>
  <c r="E53" i="9"/>
  <c r="Q52" i="9"/>
  <c r="H54" i="1" s="1"/>
  <c r="M52" i="9"/>
  <c r="O52" i="9" s="1"/>
  <c r="J52" i="9"/>
  <c r="L52" i="9" s="1"/>
  <c r="G52" i="9"/>
  <c r="I52" i="9" s="1"/>
  <c r="D52" i="9"/>
  <c r="Q51" i="9"/>
  <c r="H53" i="1" s="1"/>
  <c r="M51" i="9"/>
  <c r="O51" i="9" s="1"/>
  <c r="J51" i="9"/>
  <c r="L51" i="9" s="1"/>
  <c r="G51" i="9"/>
  <c r="I51" i="9" s="1"/>
  <c r="D51" i="9"/>
  <c r="N49" i="9"/>
  <c r="K49" i="9"/>
  <c r="H49" i="9"/>
  <c r="H54" i="9" s="1"/>
  <c r="E49" i="9"/>
  <c r="Q48" i="9"/>
  <c r="H50" i="1" s="1"/>
  <c r="M48" i="9"/>
  <c r="M49" i="9" s="1"/>
  <c r="J48" i="9"/>
  <c r="J49" i="9" s="1"/>
  <c r="G48" i="9"/>
  <c r="G49" i="9" s="1"/>
  <c r="D48" i="9"/>
  <c r="D49" i="9" s="1"/>
  <c r="N45" i="9"/>
  <c r="K45" i="9"/>
  <c r="H45" i="9"/>
  <c r="E45" i="9"/>
  <c r="Q44" i="9"/>
  <c r="H44" i="1" s="1"/>
  <c r="Q43" i="9"/>
  <c r="H43" i="1" s="1"/>
  <c r="I43" i="1" s="1"/>
  <c r="M43" i="9"/>
  <c r="J43" i="9"/>
  <c r="J44" i="9" s="1"/>
  <c r="L44" i="9" s="1"/>
  <c r="G43" i="9"/>
  <c r="D43" i="9"/>
  <c r="D44" i="9" s="1"/>
  <c r="F44" i="9" s="1"/>
  <c r="Q42" i="9"/>
  <c r="H42" i="1" s="1"/>
  <c r="J42" i="9"/>
  <c r="L42" i="9" s="1"/>
  <c r="G42" i="9"/>
  <c r="I42" i="9" s="1"/>
  <c r="D42" i="9"/>
  <c r="F42" i="9" s="1"/>
  <c r="Q41" i="9"/>
  <c r="H41" i="1" s="1"/>
  <c r="I41" i="1" s="1"/>
  <c r="O41" i="9"/>
  <c r="M42" i="9"/>
  <c r="L41" i="9"/>
  <c r="I41" i="9"/>
  <c r="F41" i="9"/>
  <c r="Q40" i="9"/>
  <c r="H40" i="1" s="1"/>
  <c r="Q39" i="9"/>
  <c r="H39" i="1" s="1"/>
  <c r="I39" i="1" s="1"/>
  <c r="O39" i="9"/>
  <c r="P39" i="9"/>
  <c r="L39" i="9"/>
  <c r="I39" i="9"/>
  <c r="F39" i="9"/>
  <c r="Q38" i="9"/>
  <c r="M38" i="9"/>
  <c r="O38" i="9" s="1"/>
  <c r="J38" i="9"/>
  <c r="L38" i="9" s="1"/>
  <c r="G38" i="9"/>
  <c r="D38" i="9"/>
  <c r="D40" i="9" s="1"/>
  <c r="N36" i="9"/>
  <c r="K36" i="9"/>
  <c r="H36" i="9"/>
  <c r="E36" i="9"/>
  <c r="Q35" i="9"/>
  <c r="H35" i="1" s="1"/>
  <c r="Q34" i="9"/>
  <c r="H34" i="1" s="1"/>
  <c r="I34" i="1" s="1"/>
  <c r="M34" i="9"/>
  <c r="O34" i="9" s="1"/>
  <c r="J34" i="9"/>
  <c r="L34" i="9" s="1"/>
  <c r="G34" i="9"/>
  <c r="D34" i="9"/>
  <c r="F34" i="9" s="1"/>
  <c r="Q33" i="9"/>
  <c r="H33" i="1" s="1"/>
  <c r="I33" i="1" s="1"/>
  <c r="M33" i="9"/>
  <c r="O33" i="9" s="1"/>
  <c r="J33" i="9"/>
  <c r="L33" i="9" s="1"/>
  <c r="G33" i="9"/>
  <c r="D33" i="9"/>
  <c r="Q32" i="9"/>
  <c r="H32" i="1" s="1"/>
  <c r="M31" i="9"/>
  <c r="O31" i="9" s="1"/>
  <c r="J31" i="9"/>
  <c r="G31" i="9"/>
  <c r="I31" i="9" s="1"/>
  <c r="D31" i="9"/>
  <c r="F31" i="9" s="1"/>
  <c r="Q30" i="9"/>
  <c r="H30" i="1" s="1"/>
  <c r="I30" i="1" s="1"/>
  <c r="O30" i="9"/>
  <c r="M32" i="9"/>
  <c r="L30" i="9"/>
  <c r="I30" i="9"/>
  <c r="Q29" i="9"/>
  <c r="H29" i="1" s="1"/>
  <c r="Q28" i="9"/>
  <c r="H28" i="1" s="1"/>
  <c r="M28" i="9"/>
  <c r="J28" i="9"/>
  <c r="L28" i="9" s="1"/>
  <c r="G28" i="9"/>
  <c r="I28" i="9" s="1"/>
  <c r="D28" i="9"/>
  <c r="F28" i="9" s="1"/>
  <c r="Q27" i="9"/>
  <c r="H27" i="1" s="1"/>
  <c r="I27" i="1" s="1"/>
  <c r="O27" i="9"/>
  <c r="L27" i="9"/>
  <c r="I27" i="9"/>
  <c r="Q26" i="9"/>
  <c r="H26" i="1" s="1"/>
  <c r="Q25" i="9"/>
  <c r="H25" i="1" s="1"/>
  <c r="I25" i="1" s="1"/>
  <c r="M25" i="9"/>
  <c r="J25" i="9"/>
  <c r="L25" i="9" s="1"/>
  <c r="G25" i="9"/>
  <c r="I25" i="9" s="1"/>
  <c r="D25" i="9"/>
  <c r="F25" i="9" s="1"/>
  <c r="Q24" i="9"/>
  <c r="H24" i="1" s="1"/>
  <c r="I24" i="1" s="1"/>
  <c r="M24" i="9"/>
  <c r="J24" i="9"/>
  <c r="L24" i="9" s="1"/>
  <c r="G24" i="9"/>
  <c r="I24" i="9" s="1"/>
  <c r="D24" i="9"/>
  <c r="F24" i="9" s="1"/>
  <c r="Q23" i="9"/>
  <c r="M23" i="9"/>
  <c r="J23" i="9"/>
  <c r="G23" i="9"/>
  <c r="D23" i="9"/>
  <c r="N21" i="9"/>
  <c r="K21" i="9"/>
  <c r="H21" i="9"/>
  <c r="E21" i="9"/>
  <c r="Q20" i="9"/>
  <c r="Q19" i="9"/>
  <c r="H19" i="1" s="1"/>
  <c r="P19" i="9"/>
  <c r="O19" i="9"/>
  <c r="L19" i="9"/>
  <c r="I19" i="9"/>
  <c r="F19" i="9"/>
  <c r="Q18" i="9"/>
  <c r="H18" i="1" s="1"/>
  <c r="M18" i="9"/>
  <c r="O18" i="9" s="1"/>
  <c r="J18" i="9"/>
  <c r="L18" i="9" s="1"/>
  <c r="G18" i="9"/>
  <c r="I18" i="9" s="1"/>
  <c r="D18" i="9"/>
  <c r="Q17" i="9"/>
  <c r="H17" i="1" s="1"/>
  <c r="M17" i="9"/>
  <c r="O17" i="9" s="1"/>
  <c r="J17" i="9"/>
  <c r="L17" i="9" s="1"/>
  <c r="G17" i="9"/>
  <c r="I17" i="9" s="1"/>
  <c r="D17" i="9"/>
  <c r="F17" i="9" s="1"/>
  <c r="Q16" i="9"/>
  <c r="H16" i="1" s="1"/>
  <c r="M16" i="9"/>
  <c r="J16" i="9"/>
  <c r="L16" i="9" s="1"/>
  <c r="G16" i="9"/>
  <c r="I16" i="9" s="1"/>
  <c r="D16" i="9"/>
  <c r="F16" i="9" s="1"/>
  <c r="Q15" i="9"/>
  <c r="H15" i="1" s="1"/>
  <c r="M15" i="9"/>
  <c r="J15" i="9"/>
  <c r="G15" i="9"/>
  <c r="D15" i="9"/>
  <c r="Q14" i="9"/>
  <c r="H14" i="1" s="1"/>
  <c r="Q13" i="9"/>
  <c r="H13" i="1" s="1"/>
  <c r="M13" i="9"/>
  <c r="J13" i="9"/>
  <c r="L13" i="9" s="1"/>
  <c r="G13" i="9"/>
  <c r="I13" i="9" s="1"/>
  <c r="D13" i="9"/>
  <c r="F13" i="9" s="1"/>
  <c r="Q12" i="9"/>
  <c r="H12" i="1" s="1"/>
  <c r="M12" i="9"/>
  <c r="J12" i="9"/>
  <c r="L12" i="9" s="1"/>
  <c r="G12" i="9"/>
  <c r="I12" i="9" s="1"/>
  <c r="D12" i="9"/>
  <c r="F12" i="9" s="1"/>
  <c r="Q11" i="9"/>
  <c r="H11" i="1" s="1"/>
  <c r="M11" i="9"/>
  <c r="J11" i="9"/>
  <c r="L11" i="9" s="1"/>
  <c r="G11" i="9"/>
  <c r="I11" i="9" s="1"/>
  <c r="D11" i="9"/>
  <c r="F11" i="9" s="1"/>
  <c r="Q10" i="9"/>
  <c r="H10" i="1" s="1"/>
  <c r="O10" i="9"/>
  <c r="M54" i="10"/>
  <c r="M53" i="10"/>
  <c r="J54" i="10"/>
  <c r="J53" i="10"/>
  <c r="G54" i="10"/>
  <c r="G53" i="10"/>
  <c r="D54" i="10"/>
  <c r="D53" i="10"/>
  <c r="M50" i="10"/>
  <c r="J50" i="10"/>
  <c r="G50" i="10"/>
  <c r="D50" i="10"/>
  <c r="D51" i="10" s="1"/>
  <c r="M44" i="10"/>
  <c r="M42" i="10"/>
  <c r="M38" i="10"/>
  <c r="J44" i="10"/>
  <c r="J42" i="10"/>
  <c r="J38" i="10"/>
  <c r="G43" i="10"/>
  <c r="G44" i="10" s="1"/>
  <c r="G41" i="10"/>
  <c r="G42" i="10" s="1"/>
  <c r="G39" i="10"/>
  <c r="G38" i="10"/>
  <c r="D43" i="10"/>
  <c r="D44" i="10" s="1"/>
  <c r="D41" i="10"/>
  <c r="D42" i="10" s="1"/>
  <c r="D39" i="10"/>
  <c r="D38" i="10"/>
  <c r="M34" i="10"/>
  <c r="M33" i="10"/>
  <c r="M31" i="10"/>
  <c r="M25" i="10"/>
  <c r="M24" i="10"/>
  <c r="M23" i="10"/>
  <c r="J34" i="10"/>
  <c r="J33" i="10"/>
  <c r="J31" i="10"/>
  <c r="J32" i="10" s="1"/>
  <c r="J25" i="10"/>
  <c r="J24" i="10"/>
  <c r="J23" i="10"/>
  <c r="G34" i="10"/>
  <c r="G33" i="10"/>
  <c r="G31" i="10"/>
  <c r="G25" i="10"/>
  <c r="G24" i="10"/>
  <c r="G23" i="10"/>
  <c r="D34" i="10"/>
  <c r="D33" i="10"/>
  <c r="D31" i="10"/>
  <c r="D25" i="10"/>
  <c r="D24" i="10"/>
  <c r="M18" i="10"/>
  <c r="M17" i="10"/>
  <c r="M16" i="10"/>
  <c r="M15" i="10"/>
  <c r="M13" i="10"/>
  <c r="M12" i="10"/>
  <c r="M11" i="10"/>
  <c r="J18" i="10"/>
  <c r="J17" i="10"/>
  <c r="J16" i="10"/>
  <c r="J15" i="10"/>
  <c r="J13" i="10"/>
  <c r="J12" i="10"/>
  <c r="J11" i="10"/>
  <c r="G18" i="10"/>
  <c r="G17" i="10"/>
  <c r="G16" i="10"/>
  <c r="G15" i="10"/>
  <c r="G13" i="10"/>
  <c r="G12" i="10"/>
  <c r="G11" i="10"/>
  <c r="D23" i="10"/>
  <c r="D18" i="10"/>
  <c r="D17" i="10"/>
  <c r="D16" i="10"/>
  <c r="D15" i="10"/>
  <c r="D13" i="10"/>
  <c r="D12" i="10"/>
  <c r="D11" i="10"/>
  <c r="N59" i="10"/>
  <c r="M59" i="10"/>
  <c r="K59" i="10"/>
  <c r="J59" i="10"/>
  <c r="H59" i="10"/>
  <c r="G59" i="10"/>
  <c r="E59" i="10"/>
  <c r="D59" i="10"/>
  <c r="P19" i="10"/>
  <c r="O19" i="10"/>
  <c r="M44" i="1"/>
  <c r="M42" i="1"/>
  <c r="M40" i="1"/>
  <c r="J44" i="1"/>
  <c r="J42" i="1"/>
  <c r="L41" i="1"/>
  <c r="J40" i="1"/>
  <c r="G44" i="1"/>
  <c r="G42" i="1"/>
  <c r="G40" i="1"/>
  <c r="D44" i="1"/>
  <c r="D42" i="1"/>
  <c r="D40" i="1"/>
  <c r="M35" i="1"/>
  <c r="M32" i="1"/>
  <c r="O31" i="1"/>
  <c r="M29" i="1"/>
  <c r="M26" i="1"/>
  <c r="J35" i="1"/>
  <c r="J32" i="1"/>
  <c r="L31" i="1"/>
  <c r="J29" i="1"/>
  <c r="J26" i="1"/>
  <c r="G35" i="1"/>
  <c r="G32" i="1"/>
  <c r="I31" i="1"/>
  <c r="G29" i="1"/>
  <c r="I28" i="1"/>
  <c r="G26" i="1"/>
  <c r="D35" i="1"/>
  <c r="D32" i="1"/>
  <c r="P31" i="1"/>
  <c r="D29" i="1"/>
  <c r="D26" i="1"/>
  <c r="M20" i="1"/>
  <c r="M14" i="1"/>
  <c r="J20" i="1"/>
  <c r="J14" i="1"/>
  <c r="G20" i="1"/>
  <c r="G14" i="1"/>
  <c r="D20" i="1"/>
  <c r="D14" i="1"/>
  <c r="I57" i="9" l="1"/>
  <c r="D47" i="1"/>
  <c r="J47" i="1"/>
  <c r="G47" i="1"/>
  <c r="I26" i="1"/>
  <c r="L42" i="1"/>
  <c r="E54" i="8"/>
  <c r="H46" i="7"/>
  <c r="R60" i="8"/>
  <c r="O40" i="1"/>
  <c r="M47" i="1"/>
  <c r="K54" i="9"/>
  <c r="F15" i="4"/>
  <c r="O15" i="4"/>
  <c r="I32" i="1"/>
  <c r="O32" i="1"/>
  <c r="F48" i="7"/>
  <c r="L49" i="7"/>
  <c r="O26" i="1"/>
  <c r="F54" i="10"/>
  <c r="L26" i="1"/>
  <c r="D53" i="8"/>
  <c r="P41" i="10"/>
  <c r="O44" i="1"/>
  <c r="L35" i="1"/>
  <c r="I35" i="1"/>
  <c r="I44" i="1"/>
  <c r="D32" i="9"/>
  <c r="F32" i="9" s="1"/>
  <c r="E54" i="9"/>
  <c r="K54" i="8"/>
  <c r="F49" i="7"/>
  <c r="K54" i="7"/>
  <c r="F48" i="8"/>
  <c r="L43" i="9"/>
  <c r="D29" i="8"/>
  <c r="F29" i="8" s="1"/>
  <c r="J7" i="11"/>
  <c r="L54" i="10"/>
  <c r="K55" i="10"/>
  <c r="K8" i="11"/>
  <c r="M8" i="11" s="1"/>
  <c r="G6" i="11"/>
  <c r="J6" i="11"/>
  <c r="I20" i="11"/>
  <c r="J12" i="2"/>
  <c r="J11" i="2"/>
  <c r="J9" i="2"/>
  <c r="J14" i="2"/>
  <c r="R7" i="2"/>
  <c r="I10" i="2"/>
  <c r="R10" i="2" s="1"/>
  <c r="J8" i="2"/>
  <c r="J13" i="2"/>
  <c r="L13" i="10"/>
  <c r="R16" i="3"/>
  <c r="O33" i="10"/>
  <c r="L34" i="10"/>
  <c r="J7" i="3"/>
  <c r="J14" i="3"/>
  <c r="R8" i="3"/>
  <c r="J6" i="3"/>
  <c r="J17" i="3"/>
  <c r="H27" i="10"/>
  <c r="I27" i="10" s="1"/>
  <c r="O25" i="10"/>
  <c r="E18" i="3"/>
  <c r="G18" i="3" s="1"/>
  <c r="H10" i="4"/>
  <c r="J7" i="4"/>
  <c r="J6" i="4"/>
  <c r="J11" i="4"/>
  <c r="O41" i="10"/>
  <c r="M10" i="4"/>
  <c r="O39" i="10"/>
  <c r="K12" i="4"/>
  <c r="M12" i="4" s="1"/>
  <c r="L40" i="1"/>
  <c r="L11" i="10"/>
  <c r="O12" i="10"/>
  <c r="L44" i="10"/>
  <c r="O54" i="10"/>
  <c r="K29" i="10"/>
  <c r="I29" i="1"/>
  <c r="O35" i="1"/>
  <c r="O15" i="10"/>
  <c r="I25" i="10"/>
  <c r="O23" i="10"/>
  <c r="D14" i="10"/>
  <c r="D35" i="10"/>
  <c r="P50" i="10"/>
  <c r="P51" i="10" s="1"/>
  <c r="O53" i="10"/>
  <c r="G51" i="10"/>
  <c r="L12" i="10"/>
  <c r="G35" i="10"/>
  <c r="J40" i="10"/>
  <c r="J47" i="10" s="1"/>
  <c r="L53" i="10"/>
  <c r="I28" i="8"/>
  <c r="M6" i="11"/>
  <c r="F16" i="10"/>
  <c r="O24" i="10"/>
  <c r="I48" i="9"/>
  <c r="L48" i="7"/>
  <c r="P25" i="10"/>
  <c r="G32" i="9"/>
  <c r="I32" i="9" s="1"/>
  <c r="P31" i="9"/>
  <c r="L48" i="9"/>
  <c r="L48" i="8"/>
  <c r="F51" i="8"/>
  <c r="F33" i="10"/>
  <c r="N55" i="10"/>
  <c r="H46" i="8"/>
  <c r="F23" i="10"/>
  <c r="G49" i="7"/>
  <c r="F12" i="10"/>
  <c r="F25" i="10"/>
  <c r="L43" i="10"/>
  <c r="P23" i="10"/>
  <c r="F11" i="10"/>
  <c r="F48" i="9"/>
  <c r="Q53" i="8"/>
  <c r="G10" i="4"/>
  <c r="F39" i="10"/>
  <c r="F41" i="10"/>
  <c r="F24" i="10"/>
  <c r="E35" i="10"/>
  <c r="E55" i="10"/>
  <c r="F43" i="10"/>
  <c r="G12" i="4"/>
  <c r="E40" i="10"/>
  <c r="E47" i="10" s="1"/>
  <c r="F15" i="10"/>
  <c r="F13" i="10"/>
  <c r="E26" i="10"/>
  <c r="I42" i="1"/>
  <c r="L44" i="1"/>
  <c r="P11" i="10"/>
  <c r="L29" i="1"/>
  <c r="O17" i="10"/>
  <c r="F28" i="10"/>
  <c r="P24" i="10"/>
  <c r="K26" i="10"/>
  <c r="O43" i="10"/>
  <c r="F38" i="10"/>
  <c r="M40" i="10"/>
  <c r="M47" i="10" s="1"/>
  <c r="E32" i="10"/>
  <c r="I11" i="10"/>
  <c r="L15" i="10"/>
  <c r="O11" i="10"/>
  <c r="O17" i="2"/>
  <c r="F44" i="10"/>
  <c r="I33" i="10"/>
  <c r="P38" i="10"/>
  <c r="L59" i="10"/>
  <c r="D32" i="10"/>
  <c r="J20" i="9"/>
  <c r="R19" i="9"/>
  <c r="G26" i="9"/>
  <c r="D29" i="9"/>
  <c r="F29" i="9" s="1"/>
  <c r="F43" i="9"/>
  <c r="P43" i="9"/>
  <c r="R43" i="9" s="1"/>
  <c r="L49" i="9"/>
  <c r="Q53" i="9"/>
  <c r="R61" i="9"/>
  <c r="M26" i="8"/>
  <c r="I48" i="8"/>
  <c r="Q57" i="8"/>
  <c r="J29" i="7"/>
  <c r="L29" i="7" s="1"/>
  <c r="D35" i="7"/>
  <c r="F35" i="7" s="1"/>
  <c r="L38" i="7"/>
  <c r="F43" i="7"/>
  <c r="O43" i="7"/>
  <c r="Q53" i="7"/>
  <c r="L57" i="7"/>
  <c r="R58" i="7"/>
  <c r="R60" i="7"/>
  <c r="N8" i="4"/>
  <c r="L30" i="10"/>
  <c r="N29" i="10"/>
  <c r="I59" i="10"/>
  <c r="G14" i="9"/>
  <c r="I14" i="9" s="1"/>
  <c r="P12" i="9"/>
  <c r="R12" i="9" s="1"/>
  <c r="R39" i="9"/>
  <c r="H46" i="9"/>
  <c r="H55" i="9" s="1"/>
  <c r="H56" i="9" s="1"/>
  <c r="H62" i="9" s="1"/>
  <c r="H63" i="9" s="1"/>
  <c r="G53" i="9"/>
  <c r="I53" i="9" s="1"/>
  <c r="L57" i="9"/>
  <c r="R60" i="9"/>
  <c r="D26" i="8"/>
  <c r="F26" i="8" s="1"/>
  <c r="N46" i="8"/>
  <c r="I57" i="8"/>
  <c r="R59" i="8"/>
  <c r="P18" i="7"/>
  <c r="R18" i="7" s="1"/>
  <c r="D26" i="7"/>
  <c r="J32" i="7"/>
  <c r="L32" i="7" s="1"/>
  <c r="P38" i="7"/>
  <c r="R38" i="7" s="1"/>
  <c r="F31" i="10"/>
  <c r="F19" i="3"/>
  <c r="K46" i="9"/>
  <c r="K55" i="9" s="1"/>
  <c r="R19" i="8"/>
  <c r="G26" i="8"/>
  <c r="I26" i="8" s="1"/>
  <c r="R41" i="8"/>
  <c r="G44" i="8"/>
  <c r="I44" i="8" s="1"/>
  <c r="K46" i="8"/>
  <c r="G53" i="8"/>
  <c r="I53" i="8" s="1"/>
  <c r="P17" i="7"/>
  <c r="R17" i="7" s="1"/>
  <c r="G26" i="7"/>
  <c r="I26" i="7" s="1"/>
  <c r="P34" i="7"/>
  <c r="R34" i="7" s="1"/>
  <c r="N14" i="10"/>
  <c r="K20" i="10"/>
  <c r="E29" i="10"/>
  <c r="F17" i="2"/>
  <c r="P13" i="9"/>
  <c r="R13" i="9" s="1"/>
  <c r="K46" i="7"/>
  <c r="R61" i="7"/>
  <c r="Q7" i="2"/>
  <c r="K16" i="2"/>
  <c r="M16" i="2" s="1"/>
  <c r="N12" i="3"/>
  <c r="P12" i="3" s="1"/>
  <c r="I46" i="12"/>
  <c r="I6" i="12" s="1"/>
  <c r="J6" i="12" s="1"/>
  <c r="Q30" i="10"/>
  <c r="N26" i="10"/>
  <c r="N32" i="10"/>
  <c r="L17" i="2"/>
  <c r="F49" i="9"/>
  <c r="P13" i="10"/>
  <c r="P34" i="9"/>
  <c r="R34" i="9" s="1"/>
  <c r="I34" i="9"/>
  <c r="D20" i="8"/>
  <c r="F15" i="8"/>
  <c r="L18" i="8"/>
  <c r="P18" i="8"/>
  <c r="R18" i="8" s="1"/>
  <c r="P34" i="8"/>
  <c r="R34" i="8" s="1"/>
  <c r="O34" i="8"/>
  <c r="P15" i="7"/>
  <c r="R15" i="7" s="1"/>
  <c r="O15" i="7"/>
  <c r="P23" i="7"/>
  <c r="R23" i="7" s="1"/>
  <c r="O38" i="7"/>
  <c r="M40" i="7"/>
  <c r="M45" i="7" s="1"/>
  <c r="N9" i="3"/>
  <c r="P9" i="3" s="1"/>
  <c r="P6" i="3"/>
  <c r="N10" i="4"/>
  <c r="P9" i="4"/>
  <c r="Q7" i="11"/>
  <c r="P7" i="11"/>
  <c r="O31" i="10"/>
  <c r="G14" i="10"/>
  <c r="J14" i="10"/>
  <c r="L15" i="9"/>
  <c r="P28" i="9"/>
  <c r="R28" i="9" s="1"/>
  <c r="O28" i="9"/>
  <c r="M44" i="9"/>
  <c r="G32" i="8"/>
  <c r="I32" i="8" s="1"/>
  <c r="I30" i="8"/>
  <c r="O33" i="8"/>
  <c r="P33" i="8"/>
  <c r="R33" i="8" s="1"/>
  <c r="L49" i="8"/>
  <c r="F23" i="7"/>
  <c r="Q36" i="7"/>
  <c r="N23" i="1"/>
  <c r="P25" i="7"/>
  <c r="R25" i="7" s="1"/>
  <c r="I27" i="7"/>
  <c r="G29" i="7"/>
  <c r="I29" i="7" s="1"/>
  <c r="P27" i="7"/>
  <c r="R27" i="7" s="1"/>
  <c r="J10" i="3"/>
  <c r="H12" i="3"/>
  <c r="D26" i="10"/>
  <c r="P31" i="10"/>
  <c r="F34" i="10"/>
  <c r="P33" i="10"/>
  <c r="F42" i="10"/>
  <c r="D20" i="9"/>
  <c r="F20" i="9" s="1"/>
  <c r="F15" i="9"/>
  <c r="Q45" i="9"/>
  <c r="H38" i="1"/>
  <c r="I43" i="9"/>
  <c r="G44" i="9"/>
  <c r="I44" i="9" s="1"/>
  <c r="O43" i="9"/>
  <c r="D53" i="9"/>
  <c r="F53" i="9" s="1"/>
  <c r="F51" i="9"/>
  <c r="P57" i="9"/>
  <c r="R58" i="9"/>
  <c r="D14" i="8"/>
  <c r="F14" i="8" s="1"/>
  <c r="L11" i="8"/>
  <c r="J14" i="8"/>
  <c r="L14" i="8" s="1"/>
  <c r="Q36" i="8"/>
  <c r="K23" i="1"/>
  <c r="J32" i="8"/>
  <c r="L32" i="8" s="1"/>
  <c r="L30" i="8"/>
  <c r="O38" i="8"/>
  <c r="P38" i="8"/>
  <c r="R38" i="8" s="1"/>
  <c r="M40" i="8"/>
  <c r="L43" i="8"/>
  <c r="D54" i="8"/>
  <c r="F54" i="8" s="1"/>
  <c r="F49" i="8"/>
  <c r="P33" i="7"/>
  <c r="R33" i="7" s="1"/>
  <c r="K55" i="7"/>
  <c r="H48" i="11"/>
  <c r="L32" i="1"/>
  <c r="O13" i="10"/>
  <c r="P15" i="10"/>
  <c r="L28" i="10"/>
  <c r="P30" i="10"/>
  <c r="P59" i="10"/>
  <c r="P12" i="10"/>
  <c r="F27" i="10"/>
  <c r="D29" i="10"/>
  <c r="L24" i="10"/>
  <c r="M26" i="10"/>
  <c r="P28" i="10"/>
  <c r="M35" i="10"/>
  <c r="P34" i="10"/>
  <c r="L10" i="9"/>
  <c r="J14" i="9"/>
  <c r="L14" i="9" s="1"/>
  <c r="O13" i="9"/>
  <c r="P16" i="9"/>
  <c r="R16" i="9" s="1"/>
  <c r="P23" i="9"/>
  <c r="R23" i="9" s="1"/>
  <c r="P24" i="9"/>
  <c r="R24" i="9" s="1"/>
  <c r="O24" i="9"/>
  <c r="G29" i="9"/>
  <c r="I29" i="9" s="1"/>
  <c r="I33" i="9"/>
  <c r="G35" i="9"/>
  <c r="I35" i="9" s="1"/>
  <c r="I38" i="9"/>
  <c r="G40" i="9"/>
  <c r="Q57" i="9"/>
  <c r="R57" i="9" s="1"/>
  <c r="P17" i="8"/>
  <c r="R17" i="8" s="1"/>
  <c r="Q45" i="8"/>
  <c r="K38" i="1"/>
  <c r="D44" i="8"/>
  <c r="F44" i="8" s="1"/>
  <c r="F43" i="8"/>
  <c r="P51" i="8"/>
  <c r="L10" i="7"/>
  <c r="J14" i="7"/>
  <c r="L14" i="7" s="1"/>
  <c r="Q21" i="7"/>
  <c r="N14" i="1"/>
  <c r="N21" i="1" s="1"/>
  <c r="P28" i="7"/>
  <c r="R28" i="7" s="1"/>
  <c r="R39" i="7"/>
  <c r="N39" i="1"/>
  <c r="O39" i="1" s="1"/>
  <c r="R59" i="7"/>
  <c r="H15" i="3"/>
  <c r="G26" i="10"/>
  <c r="G29" i="10"/>
  <c r="P27" i="10"/>
  <c r="G55" i="10"/>
  <c r="P11" i="9"/>
  <c r="R11" i="9" s="1"/>
  <c r="P15" i="9"/>
  <c r="R15" i="9" s="1"/>
  <c r="P18" i="9"/>
  <c r="R18" i="9" s="1"/>
  <c r="Q21" i="9"/>
  <c r="H20" i="1"/>
  <c r="H21" i="1" s="1"/>
  <c r="M26" i="9"/>
  <c r="O26" i="9" s="1"/>
  <c r="G54" i="9"/>
  <c r="I54" i="9" s="1"/>
  <c r="P11" i="8"/>
  <c r="R11" i="8" s="1"/>
  <c r="M20" i="8"/>
  <c r="O20" i="8" s="1"/>
  <c r="D32" i="8"/>
  <c r="F32" i="8" s="1"/>
  <c r="D35" i="8"/>
  <c r="F35" i="8" s="1"/>
  <c r="I38" i="8"/>
  <c r="G40" i="8"/>
  <c r="P42" i="8"/>
  <c r="R42" i="8" s="1"/>
  <c r="P43" i="8"/>
  <c r="R43" i="8" s="1"/>
  <c r="M44" i="8"/>
  <c r="O43" i="8"/>
  <c r="N54" i="8"/>
  <c r="N55" i="8" s="1"/>
  <c r="R61" i="8"/>
  <c r="P11" i="7"/>
  <c r="R11" i="7" s="1"/>
  <c r="P12" i="7"/>
  <c r="R12" i="7" s="1"/>
  <c r="R19" i="7"/>
  <c r="N19" i="1"/>
  <c r="G32" i="7"/>
  <c r="I32" i="7" s="1"/>
  <c r="I33" i="7"/>
  <c r="G35" i="7"/>
  <c r="I35" i="7" s="1"/>
  <c r="E46" i="7"/>
  <c r="H54" i="7"/>
  <c r="H55" i="7" s="1"/>
  <c r="P51" i="7"/>
  <c r="R51" i="7" s="1"/>
  <c r="P52" i="7"/>
  <c r="R52" i="7" s="1"/>
  <c r="E10" i="2"/>
  <c r="G10" i="2" s="1"/>
  <c r="J16" i="3"/>
  <c r="H18" i="3"/>
  <c r="Q17" i="3"/>
  <c r="E8" i="4"/>
  <c r="I47" i="11"/>
  <c r="Q6" i="11"/>
  <c r="Q10" i="10"/>
  <c r="Q25" i="10"/>
  <c r="K32" i="10"/>
  <c r="L32" i="10" s="1"/>
  <c r="N35" i="10"/>
  <c r="O29" i="1"/>
  <c r="I40" i="1"/>
  <c r="O42" i="1"/>
  <c r="D40" i="10"/>
  <c r="D47" i="10" s="1"/>
  <c r="P16" i="10"/>
  <c r="O16" i="10"/>
  <c r="L23" i="10"/>
  <c r="D55" i="10"/>
  <c r="D14" i="9"/>
  <c r="F14" i="9" s="1"/>
  <c r="O11" i="9"/>
  <c r="G20" i="9"/>
  <c r="I20" i="9" s="1"/>
  <c r="O15" i="9"/>
  <c r="P17" i="9"/>
  <c r="R17" i="9" s="1"/>
  <c r="D26" i="9"/>
  <c r="F26" i="9" s="1"/>
  <c r="Q36" i="9"/>
  <c r="H23" i="1"/>
  <c r="P25" i="9"/>
  <c r="R25" i="9" s="1"/>
  <c r="D35" i="9"/>
  <c r="F35" i="9" s="1"/>
  <c r="N46" i="9"/>
  <c r="E46" i="9"/>
  <c r="E55" i="9" s="1"/>
  <c r="E56" i="9" s="1"/>
  <c r="E62" i="9" s="1"/>
  <c r="E63" i="9" s="1"/>
  <c r="N54" i="9"/>
  <c r="P52" i="9"/>
  <c r="R52" i="9" s="1"/>
  <c r="P13" i="8"/>
  <c r="R13" i="8" s="1"/>
  <c r="Q21" i="8"/>
  <c r="K20" i="1"/>
  <c r="K21" i="1" s="1"/>
  <c r="P25" i="8"/>
  <c r="R25" i="8" s="1"/>
  <c r="F30" i="8"/>
  <c r="M32" i="8"/>
  <c r="O32" i="8" s="1"/>
  <c r="O30" i="8"/>
  <c r="G35" i="8"/>
  <c r="I35" i="8" s="1"/>
  <c r="E46" i="8"/>
  <c r="H54" i="8"/>
  <c r="H55" i="8" s="1"/>
  <c r="H56" i="8" s="1"/>
  <c r="H62" i="8" s="1"/>
  <c r="H63" i="8" s="1"/>
  <c r="L57" i="8"/>
  <c r="R58" i="8"/>
  <c r="D14" i="7"/>
  <c r="F14" i="7" s="1"/>
  <c r="P10" i="7"/>
  <c r="R10" i="7" s="1"/>
  <c r="G20" i="7"/>
  <c r="P16" i="7"/>
  <c r="R16" i="7" s="1"/>
  <c r="L28" i="7"/>
  <c r="P31" i="7"/>
  <c r="J35" i="7"/>
  <c r="L35" i="7" s="1"/>
  <c r="R41" i="7"/>
  <c r="P43" i="7"/>
  <c r="R43" i="7" s="1"/>
  <c r="J44" i="7"/>
  <c r="L44" i="7" s="1"/>
  <c r="D53" i="7"/>
  <c r="F53" i="7" s="1"/>
  <c r="F51" i="7"/>
  <c r="E15" i="3"/>
  <c r="G15" i="3" s="1"/>
  <c r="N7" i="12"/>
  <c r="P7" i="12" s="1"/>
  <c r="I31" i="11"/>
  <c r="P6" i="11"/>
  <c r="N8" i="11"/>
  <c r="P8" i="11" s="1"/>
  <c r="E20" i="10"/>
  <c r="Q11" i="10"/>
  <c r="Q19" i="10"/>
  <c r="J32" i="9"/>
  <c r="L32" i="9" s="1"/>
  <c r="P51" i="9"/>
  <c r="R59" i="9"/>
  <c r="G14" i="8"/>
  <c r="I14" i="8" s="1"/>
  <c r="P15" i="8"/>
  <c r="R15" i="8" s="1"/>
  <c r="P23" i="8"/>
  <c r="R23" i="8" s="1"/>
  <c r="P24" i="8"/>
  <c r="R24" i="8" s="1"/>
  <c r="P28" i="8"/>
  <c r="R28" i="8" s="1"/>
  <c r="P31" i="8"/>
  <c r="F53" i="8"/>
  <c r="P52" i="8"/>
  <c r="R52" i="8" s="1"/>
  <c r="G14" i="7"/>
  <c r="I14" i="7" s="1"/>
  <c r="N46" i="7"/>
  <c r="J26" i="7"/>
  <c r="P24" i="7"/>
  <c r="R24" i="7" s="1"/>
  <c r="D32" i="7"/>
  <c r="F32" i="7" s="1"/>
  <c r="M32" i="7"/>
  <c r="Q45" i="7"/>
  <c r="N38" i="1"/>
  <c r="P42" i="7"/>
  <c r="R42" i="7" s="1"/>
  <c r="M53" i="7"/>
  <c r="O53" i="7" s="1"/>
  <c r="G53" i="7"/>
  <c r="I53" i="7" s="1"/>
  <c r="Q13" i="2"/>
  <c r="N18" i="3"/>
  <c r="P18" i="3" s="1"/>
  <c r="H8" i="4"/>
  <c r="H12" i="4"/>
  <c r="I39" i="11"/>
  <c r="N20" i="10"/>
  <c r="K35" i="10"/>
  <c r="M55" i="10"/>
  <c r="P54" i="10"/>
  <c r="P53" i="10"/>
  <c r="N51" i="10"/>
  <c r="O50" i="10"/>
  <c r="G40" i="10"/>
  <c r="G47" i="10" s="1"/>
  <c r="K40" i="10"/>
  <c r="K47" i="10" s="1"/>
  <c r="L38" i="10"/>
  <c r="L41" i="10"/>
  <c r="P39" i="10"/>
  <c r="L19" i="3"/>
  <c r="O19" i="3"/>
  <c r="P17" i="10"/>
  <c r="M20" i="10"/>
  <c r="P13" i="2"/>
  <c r="E14" i="10"/>
  <c r="F14" i="10" s="1"/>
  <c r="P10" i="10"/>
  <c r="N10" i="2"/>
  <c r="P10" i="2" s="1"/>
  <c r="L19" i="10"/>
  <c r="Q12" i="2"/>
  <c r="Q14" i="2"/>
  <c r="G20" i="10"/>
  <c r="Q9" i="2"/>
  <c r="K14" i="10"/>
  <c r="E16" i="2"/>
  <c r="G16" i="2" s="1"/>
  <c r="P18" i="10"/>
  <c r="J20" i="10"/>
  <c r="H10" i="2"/>
  <c r="S15" i="2"/>
  <c r="O38" i="10"/>
  <c r="N40" i="10"/>
  <c r="N47" i="10" s="1"/>
  <c r="O47" i="10" s="1"/>
  <c r="Q33" i="10"/>
  <c r="T33" i="10" s="1"/>
  <c r="I30" i="10"/>
  <c r="L33" i="10"/>
  <c r="L18" i="10"/>
  <c r="L17" i="10"/>
  <c r="E8" i="11"/>
  <c r="G8" i="11" s="1"/>
  <c r="H8" i="11"/>
  <c r="I58" i="12"/>
  <c r="L6" i="12" s="1"/>
  <c r="F6" i="12"/>
  <c r="G6" i="12" s="1"/>
  <c r="H67" i="12"/>
  <c r="I66" i="12"/>
  <c r="E7" i="12"/>
  <c r="H7" i="12"/>
  <c r="Q6" i="12"/>
  <c r="G7" i="4"/>
  <c r="M9" i="4"/>
  <c r="G11" i="4"/>
  <c r="K8" i="4"/>
  <c r="K15" i="4" s="1"/>
  <c r="M15" i="4" s="1"/>
  <c r="G9" i="4"/>
  <c r="Q6" i="4"/>
  <c r="Q7" i="4"/>
  <c r="P11" i="4"/>
  <c r="P12" i="4"/>
  <c r="M6" i="4"/>
  <c r="P6" i="4"/>
  <c r="Q11" i="4"/>
  <c r="Q9" i="4"/>
  <c r="Q7" i="3"/>
  <c r="E12" i="3"/>
  <c r="G12" i="3" s="1"/>
  <c r="E9" i="3"/>
  <c r="G9" i="3" s="1"/>
  <c r="G7" i="3"/>
  <c r="H9" i="3"/>
  <c r="N15" i="3"/>
  <c r="P15" i="3" s="1"/>
  <c r="Q6" i="3"/>
  <c r="Q8" i="3"/>
  <c r="Q10" i="3"/>
  <c r="S10" i="3" s="1"/>
  <c r="Q11" i="3"/>
  <c r="Q14" i="3"/>
  <c r="M6" i="3"/>
  <c r="P8" i="3"/>
  <c r="K9" i="3"/>
  <c r="G10" i="3"/>
  <c r="Q13" i="3"/>
  <c r="S13" i="3" s="1"/>
  <c r="M14" i="3"/>
  <c r="K15" i="3"/>
  <c r="M15" i="3" s="1"/>
  <c r="G16" i="3"/>
  <c r="P11" i="3"/>
  <c r="K12" i="3"/>
  <c r="M12" i="3" s="1"/>
  <c r="G13" i="3"/>
  <c r="P17" i="3"/>
  <c r="K18" i="3"/>
  <c r="M18" i="3" s="1"/>
  <c r="G6" i="3"/>
  <c r="J8" i="3"/>
  <c r="Q16" i="3"/>
  <c r="H16" i="2"/>
  <c r="M14" i="2"/>
  <c r="Q11" i="2"/>
  <c r="P14" i="2"/>
  <c r="Q8" i="2"/>
  <c r="Q6" i="2"/>
  <c r="S6" i="2" s="1"/>
  <c r="M7" i="2"/>
  <c r="P9" i="2"/>
  <c r="K10" i="2"/>
  <c r="M10" i="2" s="1"/>
  <c r="G11" i="2"/>
  <c r="N16" i="2"/>
  <c r="P12" i="2"/>
  <c r="J7" i="2"/>
  <c r="K56" i="7"/>
  <c r="K62" i="7" s="1"/>
  <c r="K63" i="7" s="1"/>
  <c r="L26" i="7"/>
  <c r="I40" i="7"/>
  <c r="G45" i="7"/>
  <c r="O49" i="7"/>
  <c r="I20" i="7"/>
  <c r="Q54" i="7"/>
  <c r="N55" i="7"/>
  <c r="E55" i="7"/>
  <c r="O45" i="7"/>
  <c r="F26" i="7"/>
  <c r="H56" i="7"/>
  <c r="H62" i="7" s="1"/>
  <c r="H63" i="7" s="1"/>
  <c r="F10" i="7"/>
  <c r="P13" i="7"/>
  <c r="R13" i="7" s="1"/>
  <c r="O16" i="7"/>
  <c r="F18" i="7"/>
  <c r="L23" i="7"/>
  <c r="O25" i="7"/>
  <c r="F27" i="7"/>
  <c r="P30" i="7"/>
  <c r="R30" i="7" s="1"/>
  <c r="L31" i="7"/>
  <c r="F33" i="7"/>
  <c r="F38" i="7"/>
  <c r="O40" i="7"/>
  <c r="O44" i="7"/>
  <c r="F52" i="7"/>
  <c r="J53" i="7"/>
  <c r="F57" i="7"/>
  <c r="M20" i="7"/>
  <c r="O11" i="7"/>
  <c r="M14" i="7"/>
  <c r="I15" i="7"/>
  <c r="L17" i="7"/>
  <c r="D20" i="7"/>
  <c r="O28" i="7"/>
  <c r="F30" i="7"/>
  <c r="O34" i="7"/>
  <c r="D40" i="7"/>
  <c r="I43" i="7"/>
  <c r="O48" i="7"/>
  <c r="L51" i="7"/>
  <c r="O57" i="7"/>
  <c r="I10" i="7"/>
  <c r="L12" i="7"/>
  <c r="O23" i="7"/>
  <c r="M26" i="7"/>
  <c r="O31" i="7"/>
  <c r="I38" i="7"/>
  <c r="O42" i="7"/>
  <c r="P48" i="7"/>
  <c r="I49" i="7"/>
  <c r="Q49" i="7"/>
  <c r="I52" i="7"/>
  <c r="P57" i="7"/>
  <c r="M29" i="7"/>
  <c r="I30" i="7"/>
  <c r="M35" i="7"/>
  <c r="I57" i="7"/>
  <c r="Q57" i="7"/>
  <c r="J20" i="7"/>
  <c r="I23" i="7"/>
  <c r="O26" i="8"/>
  <c r="I49" i="8"/>
  <c r="D45" i="8"/>
  <c r="F40" i="8"/>
  <c r="K55" i="8"/>
  <c r="L40" i="8"/>
  <c r="J45" i="8"/>
  <c r="O49" i="8"/>
  <c r="I12" i="8"/>
  <c r="O16" i="8"/>
  <c r="L23" i="8"/>
  <c r="O25" i="8"/>
  <c r="J26" i="8"/>
  <c r="F27" i="8"/>
  <c r="P30" i="8"/>
  <c r="R30" i="8" s="1"/>
  <c r="L31" i="8"/>
  <c r="F33" i="8"/>
  <c r="F38" i="8"/>
  <c r="L42" i="8"/>
  <c r="O44" i="8"/>
  <c r="F52" i="8"/>
  <c r="J53" i="8"/>
  <c r="F57" i="8"/>
  <c r="P10" i="8"/>
  <c r="R10" i="8" s="1"/>
  <c r="P27" i="8"/>
  <c r="R27" i="8" s="1"/>
  <c r="O11" i="8"/>
  <c r="M14" i="8"/>
  <c r="P16" i="8"/>
  <c r="R16" i="8" s="1"/>
  <c r="J29" i="8"/>
  <c r="L29" i="8" s="1"/>
  <c r="J35" i="8"/>
  <c r="L35" i="8" s="1"/>
  <c r="O48" i="8"/>
  <c r="O57" i="8"/>
  <c r="O23" i="8"/>
  <c r="P48" i="8"/>
  <c r="Q49" i="8"/>
  <c r="P57" i="8"/>
  <c r="G20" i="8"/>
  <c r="M29" i="8"/>
  <c r="M35" i="8"/>
  <c r="M53" i="8"/>
  <c r="O53" i="8" s="1"/>
  <c r="F23" i="8"/>
  <c r="L38" i="8"/>
  <c r="P12" i="8"/>
  <c r="R12" i="8" s="1"/>
  <c r="J20" i="8"/>
  <c r="I23" i="8"/>
  <c r="P42" i="9"/>
  <c r="R42" i="9" s="1"/>
  <c r="O42" i="9"/>
  <c r="F40" i="9"/>
  <c r="D45" i="9"/>
  <c r="L20" i="9"/>
  <c r="Q54" i="9"/>
  <c r="O32" i="9"/>
  <c r="O49" i="9"/>
  <c r="D21" i="9"/>
  <c r="F21" i="9" s="1"/>
  <c r="I26" i="9"/>
  <c r="F10" i="9"/>
  <c r="O16" i="9"/>
  <c r="F18" i="9"/>
  <c r="L23" i="9"/>
  <c r="O25" i="9"/>
  <c r="J26" i="9"/>
  <c r="F27" i="9"/>
  <c r="P30" i="9"/>
  <c r="R30" i="9" s="1"/>
  <c r="L31" i="9"/>
  <c r="F33" i="9"/>
  <c r="F38" i="9"/>
  <c r="I40" i="9"/>
  <c r="P41" i="9"/>
  <c r="R41" i="9" s="1"/>
  <c r="F52" i="9"/>
  <c r="J53" i="9"/>
  <c r="F57" i="9"/>
  <c r="M20" i="9"/>
  <c r="M14" i="9"/>
  <c r="I15" i="9"/>
  <c r="J29" i="9"/>
  <c r="L29" i="9" s="1"/>
  <c r="F30" i="9"/>
  <c r="J35" i="9"/>
  <c r="L35" i="9" s="1"/>
  <c r="J40" i="9"/>
  <c r="O48" i="9"/>
  <c r="O57" i="9"/>
  <c r="P10" i="9"/>
  <c r="R10" i="9" s="1"/>
  <c r="P27" i="9"/>
  <c r="R27" i="9" s="1"/>
  <c r="P38" i="9"/>
  <c r="R38" i="9" s="1"/>
  <c r="I10" i="9"/>
  <c r="O23" i="9"/>
  <c r="P48" i="9"/>
  <c r="I49" i="9"/>
  <c r="Q49" i="9"/>
  <c r="M29" i="9"/>
  <c r="M35" i="9"/>
  <c r="M40" i="9"/>
  <c r="M53" i="9"/>
  <c r="O53" i="9" s="1"/>
  <c r="O12" i="9"/>
  <c r="F23" i="9"/>
  <c r="P33" i="9"/>
  <c r="R33" i="9" s="1"/>
  <c r="I23" i="9"/>
  <c r="J55" i="10"/>
  <c r="F53" i="10"/>
  <c r="J51" i="10"/>
  <c r="M51" i="10"/>
  <c r="D56" i="10"/>
  <c r="O42" i="10"/>
  <c r="P43" i="10"/>
  <c r="L39" i="10"/>
  <c r="P44" i="10"/>
  <c r="P42" i="10"/>
  <c r="J26" i="10"/>
  <c r="M29" i="10"/>
  <c r="L25" i="10"/>
  <c r="G32" i="10"/>
  <c r="J35" i="10"/>
  <c r="O28" i="10"/>
  <c r="L31" i="10"/>
  <c r="J29" i="10"/>
  <c r="M32" i="10"/>
  <c r="L27" i="10"/>
  <c r="O34" i="10"/>
  <c r="M14" i="10"/>
  <c r="L16" i="10"/>
  <c r="O18" i="10"/>
  <c r="F18" i="10"/>
  <c r="D20" i="10"/>
  <c r="F17" i="10"/>
  <c r="L42" i="10"/>
  <c r="F59" i="10"/>
  <c r="O59" i="10"/>
  <c r="Q59" i="10"/>
  <c r="T59" i="10" s="1"/>
  <c r="O44" i="10"/>
  <c r="D21" i="1"/>
  <c r="M21" i="1"/>
  <c r="G21" i="1"/>
  <c r="J21" i="1"/>
  <c r="D36" i="1"/>
  <c r="M36" i="1"/>
  <c r="G36" i="1"/>
  <c r="J36" i="1"/>
  <c r="E55" i="8" l="1"/>
  <c r="E56" i="8" s="1"/>
  <c r="E62" i="8" s="1"/>
  <c r="E63" i="8" s="1"/>
  <c r="M21" i="8"/>
  <c r="O21" i="8" s="1"/>
  <c r="G8" i="4"/>
  <c r="E15" i="4"/>
  <c r="H15" i="4"/>
  <c r="F47" i="10"/>
  <c r="P8" i="4"/>
  <c r="N15" i="4"/>
  <c r="P15" i="4" s="1"/>
  <c r="L47" i="10"/>
  <c r="O32" i="10"/>
  <c r="K50" i="10"/>
  <c r="L7" i="12"/>
  <c r="M7" i="12" s="1"/>
  <c r="M6" i="12"/>
  <c r="Q46" i="9"/>
  <c r="H46" i="1" s="1"/>
  <c r="E19" i="1"/>
  <c r="T19" i="10"/>
  <c r="E25" i="1"/>
  <c r="T25" i="10"/>
  <c r="E30" i="1"/>
  <c r="T30" i="10"/>
  <c r="E11" i="1"/>
  <c r="T11" i="10"/>
  <c r="E10" i="1"/>
  <c r="T10" i="10"/>
  <c r="G54" i="8"/>
  <c r="I54" i="8" s="1"/>
  <c r="N55" i="9"/>
  <c r="O21" i="1"/>
  <c r="G21" i="7"/>
  <c r="I21" i="7" s="1"/>
  <c r="J10" i="2"/>
  <c r="P53" i="9"/>
  <c r="H54" i="10"/>
  <c r="R7" i="11"/>
  <c r="S7" i="11" s="1"/>
  <c r="L55" i="10"/>
  <c r="Q8" i="11"/>
  <c r="O55" i="10"/>
  <c r="R6" i="11"/>
  <c r="S6" i="11" s="1"/>
  <c r="I8" i="11"/>
  <c r="R8" i="11" s="1"/>
  <c r="H53" i="10"/>
  <c r="H50" i="10"/>
  <c r="I7" i="12"/>
  <c r="J7" i="12" s="1"/>
  <c r="H17" i="10"/>
  <c r="R13" i="2"/>
  <c r="S13" i="2" s="1"/>
  <c r="R9" i="2"/>
  <c r="S9" i="2" s="1"/>
  <c r="H13" i="10"/>
  <c r="H16" i="10"/>
  <c r="R12" i="2"/>
  <c r="S12" i="2" s="1"/>
  <c r="S7" i="2"/>
  <c r="R8" i="2"/>
  <c r="S8" i="2" s="1"/>
  <c r="H12" i="10"/>
  <c r="H18" i="10"/>
  <c r="R14" i="2"/>
  <c r="S14" i="2" s="1"/>
  <c r="I16" i="2"/>
  <c r="H15" i="10"/>
  <c r="R11" i="2"/>
  <c r="S11" i="2" s="1"/>
  <c r="E17" i="2"/>
  <c r="G17" i="2" s="1"/>
  <c r="L20" i="10"/>
  <c r="O35" i="10"/>
  <c r="Q27" i="10"/>
  <c r="R27" i="10" s="1"/>
  <c r="S8" i="3"/>
  <c r="S16" i="3"/>
  <c r="R11" i="3"/>
  <c r="S11" i="3" s="1"/>
  <c r="I12" i="3"/>
  <c r="R12" i="3" s="1"/>
  <c r="H28" i="10"/>
  <c r="R7" i="3"/>
  <c r="S7" i="3" s="1"/>
  <c r="H24" i="10"/>
  <c r="I18" i="3"/>
  <c r="R18" i="3" s="1"/>
  <c r="H34" i="10"/>
  <c r="R17" i="3"/>
  <c r="S17" i="3" s="1"/>
  <c r="I9" i="3"/>
  <c r="R6" i="3"/>
  <c r="S6" i="3" s="1"/>
  <c r="H23" i="10"/>
  <c r="H31" i="10"/>
  <c r="Q31" i="10" s="1"/>
  <c r="I15" i="3"/>
  <c r="R15" i="3" s="1"/>
  <c r="J11" i="3"/>
  <c r="L29" i="10"/>
  <c r="P40" i="10"/>
  <c r="P47" i="10" s="1"/>
  <c r="H38" i="10"/>
  <c r="R6" i="4"/>
  <c r="S6" i="4" s="1"/>
  <c r="I10" i="4"/>
  <c r="R9" i="4"/>
  <c r="S9" i="4" s="1"/>
  <c r="H41" i="10"/>
  <c r="J9" i="4"/>
  <c r="H43" i="10"/>
  <c r="I12" i="4"/>
  <c r="R12" i="4" s="1"/>
  <c r="R11" i="4"/>
  <c r="S11" i="4" s="1"/>
  <c r="R7" i="4"/>
  <c r="S7" i="4" s="1"/>
  <c r="H39" i="10"/>
  <c r="Q10" i="4"/>
  <c r="O40" i="10"/>
  <c r="G15" i="4"/>
  <c r="M8" i="4"/>
  <c r="P10" i="4"/>
  <c r="L21" i="1"/>
  <c r="P26" i="10"/>
  <c r="G56" i="10"/>
  <c r="L35" i="10"/>
  <c r="O26" i="10"/>
  <c r="F35" i="10"/>
  <c r="E19" i="3"/>
  <c r="G19" i="3" s="1"/>
  <c r="Q46" i="7"/>
  <c r="N46" i="1" s="1"/>
  <c r="R53" i="9"/>
  <c r="Q54" i="8"/>
  <c r="O51" i="10"/>
  <c r="F40" i="10"/>
  <c r="F32" i="10"/>
  <c r="E50" i="10"/>
  <c r="F7" i="12"/>
  <c r="R6" i="12"/>
  <c r="S6" i="12" s="1"/>
  <c r="F29" i="10"/>
  <c r="F55" i="10"/>
  <c r="E36" i="10"/>
  <c r="M36" i="10"/>
  <c r="I21" i="1"/>
  <c r="R30" i="10"/>
  <c r="J36" i="7"/>
  <c r="L36" i="7" s="1"/>
  <c r="D36" i="7"/>
  <c r="F36" i="7" s="1"/>
  <c r="P32" i="9"/>
  <c r="R32" i="9" s="1"/>
  <c r="P32" i="10"/>
  <c r="F20" i="10"/>
  <c r="P32" i="7"/>
  <c r="R32" i="7" s="1"/>
  <c r="N21" i="10"/>
  <c r="O14" i="10"/>
  <c r="G21" i="9"/>
  <c r="I21" i="9" s="1"/>
  <c r="R19" i="10"/>
  <c r="N56" i="10"/>
  <c r="O20" i="10"/>
  <c r="K36" i="10"/>
  <c r="G36" i="10"/>
  <c r="M36" i="8"/>
  <c r="O36" i="8" s="1"/>
  <c r="M54" i="8"/>
  <c r="O54" i="8" s="1"/>
  <c r="P53" i="7"/>
  <c r="R53" i="7" s="1"/>
  <c r="M45" i="8"/>
  <c r="O45" i="8" s="1"/>
  <c r="D21" i="8"/>
  <c r="F21" i="8" s="1"/>
  <c r="Q12" i="4"/>
  <c r="P53" i="8"/>
  <c r="R53" i="8" s="1"/>
  <c r="Q46" i="8"/>
  <c r="K46" i="1" s="1"/>
  <c r="P35" i="10"/>
  <c r="D36" i="10"/>
  <c r="L14" i="10"/>
  <c r="P44" i="9"/>
  <c r="R44" i="9" s="1"/>
  <c r="O29" i="10"/>
  <c r="D36" i="9"/>
  <c r="F36" i="9" s="1"/>
  <c r="P40" i="8"/>
  <c r="R40" i="8" s="1"/>
  <c r="N36" i="1"/>
  <c r="O36" i="1" s="1"/>
  <c r="O23" i="1"/>
  <c r="L40" i="10"/>
  <c r="R51" i="8"/>
  <c r="F20" i="8"/>
  <c r="R10" i="10"/>
  <c r="L23" i="1"/>
  <c r="K36" i="1"/>
  <c r="L36" i="1" s="1"/>
  <c r="N36" i="10"/>
  <c r="P29" i="10"/>
  <c r="G21" i="10"/>
  <c r="G36" i="9"/>
  <c r="I36" i="9" s="1"/>
  <c r="R51" i="9"/>
  <c r="J21" i="9"/>
  <c r="L21" i="9" s="1"/>
  <c r="P20" i="8"/>
  <c r="R20" i="8" s="1"/>
  <c r="O40" i="8"/>
  <c r="P32" i="8"/>
  <c r="R32" i="8" s="1"/>
  <c r="O32" i="7"/>
  <c r="R11" i="10"/>
  <c r="R33" i="10"/>
  <c r="E33" i="1"/>
  <c r="I23" i="1"/>
  <c r="H36" i="1"/>
  <c r="I36" i="1" s="1"/>
  <c r="I48" i="11"/>
  <c r="I40" i="8"/>
  <c r="G45" i="8"/>
  <c r="I45" i="8" s="1"/>
  <c r="P44" i="7"/>
  <c r="R44" i="7" s="1"/>
  <c r="I38" i="1"/>
  <c r="R59" i="10"/>
  <c r="J21" i="10"/>
  <c r="F26" i="10"/>
  <c r="M56" i="10"/>
  <c r="O44" i="9"/>
  <c r="P26" i="9"/>
  <c r="R26" i="9" s="1"/>
  <c r="D36" i="8"/>
  <c r="F36" i="8" s="1"/>
  <c r="G36" i="8"/>
  <c r="I36" i="8" s="1"/>
  <c r="J45" i="7"/>
  <c r="L45" i="7" s="1"/>
  <c r="P40" i="7"/>
  <c r="R40" i="7" s="1"/>
  <c r="D54" i="7"/>
  <c r="F54" i="7" s="1"/>
  <c r="M54" i="7"/>
  <c r="G36" i="7"/>
  <c r="I36" i="7" s="1"/>
  <c r="Q12" i="3"/>
  <c r="Q8" i="4"/>
  <c r="R25" i="10"/>
  <c r="O38" i="1"/>
  <c r="P44" i="8"/>
  <c r="R44" i="8" s="1"/>
  <c r="L38" i="1"/>
  <c r="G45" i="9"/>
  <c r="G54" i="7"/>
  <c r="I54" i="7" s="1"/>
  <c r="D54" i="9"/>
  <c r="F54" i="9" s="1"/>
  <c r="P55" i="10"/>
  <c r="E21" i="10"/>
  <c r="K21" i="10"/>
  <c r="I67" i="12"/>
  <c r="Q7" i="12"/>
  <c r="N19" i="3"/>
  <c r="P19" i="3" s="1"/>
  <c r="H19" i="3"/>
  <c r="Q15" i="3"/>
  <c r="K19" i="3"/>
  <c r="M19" i="3" s="1"/>
  <c r="M9" i="3"/>
  <c r="Q18" i="3"/>
  <c r="Q9" i="3"/>
  <c r="Q10" i="2"/>
  <c r="S10" i="2" s="1"/>
  <c r="H17" i="2"/>
  <c r="Q16" i="2"/>
  <c r="P16" i="2"/>
  <c r="N17" i="2"/>
  <c r="P17" i="2" s="1"/>
  <c r="K17" i="2"/>
  <c r="M17" i="2" s="1"/>
  <c r="P35" i="7"/>
  <c r="R35" i="7" s="1"/>
  <c r="O35" i="7"/>
  <c r="D21" i="7"/>
  <c r="F21" i="7" s="1"/>
  <c r="F20" i="7"/>
  <c r="P29" i="7"/>
  <c r="R29" i="7" s="1"/>
  <c r="O29" i="7"/>
  <c r="E56" i="7"/>
  <c r="E62" i="7" s="1"/>
  <c r="E63" i="7" s="1"/>
  <c r="L53" i="7"/>
  <c r="J54" i="7"/>
  <c r="R57" i="7"/>
  <c r="Q55" i="7"/>
  <c r="N56" i="7"/>
  <c r="P26" i="7"/>
  <c r="O26" i="7"/>
  <c r="M36" i="7"/>
  <c r="P14" i="7"/>
  <c r="R14" i="7" s="1"/>
  <c r="O14" i="7"/>
  <c r="I45" i="7"/>
  <c r="L20" i="7"/>
  <c r="J21" i="7"/>
  <c r="L21" i="7" s="1"/>
  <c r="D45" i="7"/>
  <c r="F40" i="7"/>
  <c r="M21" i="7"/>
  <c r="O21" i="7" s="1"/>
  <c r="P20" i="7"/>
  <c r="O20" i="7"/>
  <c r="R48" i="7"/>
  <c r="P49" i="7"/>
  <c r="R49" i="7" s="1"/>
  <c r="Q55" i="8"/>
  <c r="N56" i="8"/>
  <c r="L45" i="8"/>
  <c r="J36" i="8"/>
  <c r="L36" i="8" s="1"/>
  <c r="L26" i="8"/>
  <c r="K56" i="8"/>
  <c r="K62" i="8" s="1"/>
  <c r="K63" i="8" s="1"/>
  <c r="P35" i="8"/>
  <c r="R35" i="8" s="1"/>
  <c r="O35" i="8"/>
  <c r="P14" i="8"/>
  <c r="R14" i="8" s="1"/>
  <c r="O14" i="8"/>
  <c r="P29" i="8"/>
  <c r="R29" i="8" s="1"/>
  <c r="O29" i="8"/>
  <c r="I20" i="8"/>
  <c r="G21" i="8"/>
  <c r="I21" i="8" s="1"/>
  <c r="P26" i="8"/>
  <c r="L20" i="8"/>
  <c r="J21" i="8"/>
  <c r="L21" i="8" s="1"/>
  <c r="R57" i="8"/>
  <c r="F45" i="8"/>
  <c r="L53" i="8"/>
  <c r="J54" i="8"/>
  <c r="R48" i="8"/>
  <c r="P49" i="8"/>
  <c r="R49" i="8" s="1"/>
  <c r="M21" i="9"/>
  <c r="O21" i="9" s="1"/>
  <c r="P20" i="9"/>
  <c r="O20" i="9"/>
  <c r="P29" i="9"/>
  <c r="R29" i="9" s="1"/>
  <c r="O29" i="9"/>
  <c r="R48" i="9"/>
  <c r="P49" i="9"/>
  <c r="R49" i="9" s="1"/>
  <c r="J45" i="9"/>
  <c r="L40" i="9"/>
  <c r="F45" i="9"/>
  <c r="M36" i="9"/>
  <c r="O36" i="9" s="1"/>
  <c r="J54" i="9"/>
  <c r="L53" i="9"/>
  <c r="K56" i="9"/>
  <c r="K62" i="9" s="1"/>
  <c r="K63" i="9" s="1"/>
  <c r="P14" i="9"/>
  <c r="R14" i="9" s="1"/>
  <c r="O14" i="9"/>
  <c r="M45" i="9"/>
  <c r="P40" i="9"/>
  <c r="O40" i="9"/>
  <c r="J36" i="9"/>
  <c r="L36" i="9" s="1"/>
  <c r="L26" i="9"/>
  <c r="M54" i="9"/>
  <c r="P35" i="9"/>
  <c r="R35" i="9" s="1"/>
  <c r="O35" i="9"/>
  <c r="Q55" i="9"/>
  <c r="N56" i="9"/>
  <c r="J56" i="10"/>
  <c r="J36" i="10"/>
  <c r="L26" i="10"/>
  <c r="D21" i="10"/>
  <c r="P20" i="10"/>
  <c r="P14" i="10"/>
  <c r="M21" i="10"/>
  <c r="G48" i="1"/>
  <c r="M48" i="1"/>
  <c r="J48" i="1"/>
  <c r="D48" i="1"/>
  <c r="I46" i="1" l="1"/>
  <c r="H47" i="1"/>
  <c r="I47" i="1" s="1"/>
  <c r="L46" i="1"/>
  <c r="K47" i="1"/>
  <c r="L47" i="1" s="1"/>
  <c r="O46" i="1"/>
  <c r="Q46" i="1"/>
  <c r="R46" i="1" s="1"/>
  <c r="N47" i="1"/>
  <c r="R10" i="4"/>
  <c r="I15" i="4"/>
  <c r="J15" i="4" s="1"/>
  <c r="Q15" i="4"/>
  <c r="P54" i="7"/>
  <c r="K51" i="10"/>
  <c r="L50" i="10"/>
  <c r="S12" i="3"/>
  <c r="E27" i="1"/>
  <c r="T27" i="10"/>
  <c r="T31" i="10"/>
  <c r="T32" i="10" s="1"/>
  <c r="E31" i="1"/>
  <c r="F31" i="1" s="1"/>
  <c r="O54" i="7"/>
  <c r="P54" i="8"/>
  <c r="R54" i="8" s="1"/>
  <c r="J12" i="3"/>
  <c r="S18" i="3"/>
  <c r="Q54" i="10"/>
  <c r="T54" i="10" s="1"/>
  <c r="I54" i="10"/>
  <c r="S8" i="11"/>
  <c r="Q53" i="10"/>
  <c r="T53" i="10" s="1"/>
  <c r="I53" i="10"/>
  <c r="H55" i="10"/>
  <c r="J8" i="11"/>
  <c r="H51" i="10"/>
  <c r="I50" i="10"/>
  <c r="R7" i="12"/>
  <c r="S7" i="12" s="1"/>
  <c r="I17" i="2"/>
  <c r="J17" i="2" s="1"/>
  <c r="R16" i="2"/>
  <c r="R17" i="2" s="1"/>
  <c r="Q16" i="10"/>
  <c r="T16" i="10" s="1"/>
  <c r="I16" i="10"/>
  <c r="I17" i="10"/>
  <c r="Q17" i="10"/>
  <c r="T17" i="10" s="1"/>
  <c r="I15" i="10"/>
  <c r="H20" i="10"/>
  <c r="Q15" i="10"/>
  <c r="T15" i="10" s="1"/>
  <c r="I12" i="10"/>
  <c r="Q12" i="10"/>
  <c r="T12" i="10" s="1"/>
  <c r="H14" i="10"/>
  <c r="I18" i="10"/>
  <c r="Q18" i="10"/>
  <c r="T18" i="10" s="1"/>
  <c r="I13" i="10"/>
  <c r="Q13" i="10"/>
  <c r="T13" i="10" s="1"/>
  <c r="J16" i="2"/>
  <c r="J15" i="3"/>
  <c r="J18" i="3"/>
  <c r="I19" i="3"/>
  <c r="J19" i="3" s="1"/>
  <c r="R9" i="3"/>
  <c r="R19" i="3" s="1"/>
  <c r="Q24" i="10"/>
  <c r="T24" i="10" s="1"/>
  <c r="I24" i="10"/>
  <c r="H26" i="10"/>
  <c r="I23" i="10"/>
  <c r="Q23" i="10"/>
  <c r="T23" i="10" s="1"/>
  <c r="I34" i="10"/>
  <c r="H35" i="10"/>
  <c r="Q34" i="10"/>
  <c r="T34" i="10" s="1"/>
  <c r="T35" i="10" s="1"/>
  <c r="I28" i="10"/>
  <c r="Q28" i="10"/>
  <c r="T28" i="10" s="1"/>
  <c r="I31" i="10"/>
  <c r="H32" i="10"/>
  <c r="S15" i="3"/>
  <c r="J9" i="3"/>
  <c r="H29" i="10"/>
  <c r="S10" i="4"/>
  <c r="I39" i="10"/>
  <c r="Q39" i="10"/>
  <c r="T39" i="10" s="1"/>
  <c r="I43" i="10"/>
  <c r="Q43" i="10"/>
  <c r="T43" i="10" s="1"/>
  <c r="T44" i="10" s="1"/>
  <c r="H44" i="10"/>
  <c r="H42" i="10"/>
  <c r="I41" i="10"/>
  <c r="Q41" i="10"/>
  <c r="T41" i="10" s="1"/>
  <c r="T42" i="10" s="1"/>
  <c r="J10" i="4"/>
  <c r="J12" i="4"/>
  <c r="I38" i="10"/>
  <c r="Q38" i="10"/>
  <c r="T38" i="10" s="1"/>
  <c r="H40" i="10"/>
  <c r="S12" i="4"/>
  <c r="O56" i="10"/>
  <c r="L36" i="10"/>
  <c r="K48" i="10"/>
  <c r="M46" i="8"/>
  <c r="O46" i="8" s="1"/>
  <c r="F50" i="10"/>
  <c r="Q50" i="10"/>
  <c r="T50" i="10" s="1"/>
  <c r="T51" i="10" s="1"/>
  <c r="E51" i="10"/>
  <c r="G7" i="12"/>
  <c r="F36" i="10"/>
  <c r="E48" i="10"/>
  <c r="O36" i="10"/>
  <c r="F21" i="10"/>
  <c r="D46" i="8"/>
  <c r="F46" i="8" s="1"/>
  <c r="P36" i="10"/>
  <c r="G46" i="7"/>
  <c r="I46" i="7" s="1"/>
  <c r="D48" i="10"/>
  <c r="L21" i="10"/>
  <c r="G48" i="10"/>
  <c r="G57" i="10" s="1"/>
  <c r="G46" i="9"/>
  <c r="I45" i="9"/>
  <c r="G46" i="8"/>
  <c r="I46" i="8" s="1"/>
  <c r="P45" i="8"/>
  <c r="R45" i="8" s="1"/>
  <c r="P45" i="7"/>
  <c r="R45" i="7" s="1"/>
  <c r="J46" i="7"/>
  <c r="L46" i="7" s="1"/>
  <c r="J48" i="10"/>
  <c r="D46" i="9"/>
  <c r="F46" i="9" s="1"/>
  <c r="N48" i="10"/>
  <c r="N57" i="10" s="1"/>
  <c r="Q19" i="3"/>
  <c r="Q17" i="2"/>
  <c r="O36" i="7"/>
  <c r="M46" i="7"/>
  <c r="R20" i="7"/>
  <c r="P21" i="7"/>
  <c r="R21" i="7" s="1"/>
  <c r="F45" i="7"/>
  <c r="D46" i="7"/>
  <c r="R26" i="7"/>
  <c r="P36" i="7"/>
  <c r="R36" i="7" s="1"/>
  <c r="L54" i="7"/>
  <c r="R54" i="7"/>
  <c r="Q56" i="7"/>
  <c r="Q62" i="7" s="1"/>
  <c r="Q63" i="7" s="1"/>
  <c r="N62" i="7"/>
  <c r="N63" i="7" s="1"/>
  <c r="J46" i="8"/>
  <c r="L46" i="8" s="1"/>
  <c r="P21" i="8"/>
  <c r="R21" i="8" s="1"/>
  <c r="L54" i="8"/>
  <c r="R26" i="8"/>
  <c r="P36" i="8"/>
  <c r="R36" i="8" s="1"/>
  <c r="Q56" i="8"/>
  <c r="Q62" i="8" s="1"/>
  <c r="Q63" i="8" s="1"/>
  <c r="N62" i="8"/>
  <c r="N63" i="8" s="1"/>
  <c r="Q56" i="9"/>
  <c r="Q62" i="9" s="1"/>
  <c r="Q63" i="9" s="1"/>
  <c r="N62" i="9"/>
  <c r="N63" i="9" s="1"/>
  <c r="L54" i="9"/>
  <c r="R40" i="9"/>
  <c r="P45" i="9"/>
  <c r="M46" i="9"/>
  <c r="O46" i="9" s="1"/>
  <c r="O45" i="9"/>
  <c r="R20" i="9"/>
  <c r="P21" i="9"/>
  <c r="R21" i="9" s="1"/>
  <c r="P54" i="9"/>
  <c r="O54" i="9"/>
  <c r="L45" i="9"/>
  <c r="J46" i="9"/>
  <c r="L46" i="9" s="1"/>
  <c r="P36" i="9"/>
  <c r="R36" i="9" s="1"/>
  <c r="P56" i="10"/>
  <c r="P21" i="10"/>
  <c r="O21" i="10"/>
  <c r="M48" i="10"/>
  <c r="M55" i="8" l="1"/>
  <c r="K48" i="1"/>
  <c r="L48" i="1" s="1"/>
  <c r="H48" i="1"/>
  <c r="I48" i="1" s="1"/>
  <c r="O47" i="1"/>
  <c r="N48" i="1"/>
  <c r="O48" i="1" s="1"/>
  <c r="H47" i="10"/>
  <c r="I47" i="10" s="1"/>
  <c r="D55" i="8"/>
  <c r="F55" i="8" s="1"/>
  <c r="T26" i="10"/>
  <c r="T40" i="10"/>
  <c r="T47" i="10" s="1"/>
  <c r="L51" i="10"/>
  <c r="K56" i="10"/>
  <c r="L56" i="10" s="1"/>
  <c r="T14" i="10"/>
  <c r="T55" i="10"/>
  <c r="T56" i="10" s="1"/>
  <c r="T29" i="10"/>
  <c r="T20" i="10"/>
  <c r="N58" i="10"/>
  <c r="N64" i="10" s="1"/>
  <c r="N65" i="10" s="1"/>
  <c r="S16" i="2"/>
  <c r="E54" i="1"/>
  <c r="R54" i="10"/>
  <c r="E53" i="1"/>
  <c r="R53" i="10"/>
  <c r="I55" i="10"/>
  <c r="Q55" i="10"/>
  <c r="R55" i="10" s="1"/>
  <c r="H56" i="10"/>
  <c r="I56" i="10" s="1"/>
  <c r="I51" i="10"/>
  <c r="E13" i="1"/>
  <c r="R13" i="10"/>
  <c r="I14" i="10"/>
  <c r="Q14" i="10"/>
  <c r="H21" i="10"/>
  <c r="I21" i="10" s="1"/>
  <c r="Q20" i="10"/>
  <c r="I20" i="10"/>
  <c r="E15" i="1"/>
  <c r="R15" i="10"/>
  <c r="E18" i="1"/>
  <c r="R18" i="10"/>
  <c r="E17" i="1"/>
  <c r="R17" i="10"/>
  <c r="E12" i="1"/>
  <c r="R12" i="10"/>
  <c r="E16" i="1"/>
  <c r="R16" i="10"/>
  <c r="S17" i="2"/>
  <c r="S19" i="3"/>
  <c r="S9" i="3"/>
  <c r="I35" i="10"/>
  <c r="Q35" i="10"/>
  <c r="I26" i="10"/>
  <c r="H36" i="10"/>
  <c r="I36" i="10" s="1"/>
  <c r="Q26" i="10"/>
  <c r="Q29" i="10"/>
  <c r="I29" i="10"/>
  <c r="Q32" i="10"/>
  <c r="I32" i="10"/>
  <c r="E34" i="1"/>
  <c r="R34" i="10"/>
  <c r="E23" i="1"/>
  <c r="R23" i="10"/>
  <c r="E24" i="1"/>
  <c r="R24" i="10"/>
  <c r="E28" i="1"/>
  <c r="R28" i="10"/>
  <c r="I44" i="10"/>
  <c r="Q44" i="10"/>
  <c r="E38" i="1"/>
  <c r="R38" i="10"/>
  <c r="Q42" i="10"/>
  <c r="I42" i="10"/>
  <c r="Q40" i="10"/>
  <c r="Q47" i="10" s="1"/>
  <c r="R47" i="10" s="1"/>
  <c r="I40" i="10"/>
  <c r="E39" i="1"/>
  <c r="R39" i="10"/>
  <c r="E41" i="1"/>
  <c r="R41" i="10"/>
  <c r="E43" i="1"/>
  <c r="R43" i="10"/>
  <c r="L48" i="10"/>
  <c r="E50" i="1"/>
  <c r="R50" i="10"/>
  <c r="F51" i="10"/>
  <c r="E56" i="10"/>
  <c r="E57" i="10" s="1"/>
  <c r="Q51" i="10"/>
  <c r="R51" i="10" s="1"/>
  <c r="F48" i="10"/>
  <c r="D57" i="10"/>
  <c r="D58" i="10" s="1"/>
  <c r="J57" i="10"/>
  <c r="J58" i="10" s="1"/>
  <c r="G55" i="7"/>
  <c r="G56" i="7" s="1"/>
  <c r="G55" i="8"/>
  <c r="G56" i="8" s="1"/>
  <c r="D55" i="9"/>
  <c r="D56" i="9" s="1"/>
  <c r="I46" i="9"/>
  <c r="G55" i="9"/>
  <c r="J55" i="7"/>
  <c r="L55" i="7" s="1"/>
  <c r="J55" i="8"/>
  <c r="J56" i="8" s="1"/>
  <c r="P48" i="10"/>
  <c r="P57" i="10" s="1"/>
  <c r="P46" i="7"/>
  <c r="F46" i="7"/>
  <c r="D55" i="7"/>
  <c r="O46" i="7"/>
  <c r="M55" i="7"/>
  <c r="P46" i="8"/>
  <c r="O55" i="8"/>
  <c r="M56" i="8"/>
  <c r="D56" i="8"/>
  <c r="P46" i="9"/>
  <c r="R46" i="9" s="1"/>
  <c r="R45" i="9"/>
  <c r="M55" i="9"/>
  <c r="J55" i="9"/>
  <c r="R54" i="9"/>
  <c r="O48" i="10"/>
  <c r="M57" i="10"/>
  <c r="G58" i="10"/>
  <c r="I55" i="8" l="1"/>
  <c r="T36" i="10"/>
  <c r="K57" i="10"/>
  <c r="K64" i="10" s="1"/>
  <c r="K65" i="10" s="1"/>
  <c r="T21" i="10"/>
  <c r="I55" i="7"/>
  <c r="E14" i="1"/>
  <c r="R14" i="10"/>
  <c r="E20" i="1"/>
  <c r="R20" i="10"/>
  <c r="Q21" i="10"/>
  <c r="R21" i="10" s="1"/>
  <c r="R26" i="10"/>
  <c r="E26" i="1"/>
  <c r="Q36" i="10"/>
  <c r="R36" i="10" s="1"/>
  <c r="E29" i="1"/>
  <c r="R29" i="10"/>
  <c r="E35" i="1"/>
  <c r="R35" i="10"/>
  <c r="E32" i="1"/>
  <c r="R32" i="10"/>
  <c r="H48" i="10"/>
  <c r="E42" i="1"/>
  <c r="R42" i="10"/>
  <c r="E44" i="1"/>
  <c r="R44" i="10"/>
  <c r="E40" i="1"/>
  <c r="R40" i="10"/>
  <c r="F58" i="10"/>
  <c r="F56" i="10"/>
  <c r="Q56" i="10"/>
  <c r="R56" i="10" s="1"/>
  <c r="J56" i="7"/>
  <c r="J62" i="7" s="1"/>
  <c r="F57" i="10"/>
  <c r="F55" i="9"/>
  <c r="L55" i="8"/>
  <c r="I55" i="9"/>
  <c r="G56" i="9"/>
  <c r="O55" i="7"/>
  <c r="M56" i="7"/>
  <c r="F55" i="7"/>
  <c r="D56" i="7"/>
  <c r="I56" i="7"/>
  <c r="G62" i="7"/>
  <c r="R46" i="7"/>
  <c r="P55" i="7"/>
  <c r="L56" i="8"/>
  <c r="J62" i="8"/>
  <c r="O56" i="8"/>
  <c r="M62" i="8"/>
  <c r="R46" i="8"/>
  <c r="P55" i="8"/>
  <c r="I56" i="8"/>
  <c r="G62" i="8"/>
  <c r="F56" i="8"/>
  <c r="D62" i="8"/>
  <c r="P55" i="9"/>
  <c r="R55" i="9" s="1"/>
  <c r="F56" i="9"/>
  <c r="D62" i="9"/>
  <c r="O55" i="9"/>
  <c r="M56" i="9"/>
  <c r="J56" i="9"/>
  <c r="L55" i="9"/>
  <c r="M58" i="10"/>
  <c r="O57" i="10"/>
  <c r="D64" i="10"/>
  <c r="J64" i="10"/>
  <c r="L58" i="10"/>
  <c r="G64" i="10"/>
  <c r="P58" i="10"/>
  <c r="E47" i="1" l="1"/>
  <c r="T48" i="10"/>
  <c r="T57" i="10" s="1"/>
  <c r="L57" i="10"/>
  <c r="E36" i="1"/>
  <c r="Q48" i="10"/>
  <c r="R48" i="10" s="1"/>
  <c r="L56" i="7"/>
  <c r="E21" i="1"/>
  <c r="H57" i="10"/>
  <c r="Q57" i="10" s="1"/>
  <c r="I48" i="10"/>
  <c r="E64" i="10"/>
  <c r="E65" i="10" s="1"/>
  <c r="G62" i="9"/>
  <c r="I56" i="9"/>
  <c r="O56" i="7"/>
  <c r="M62" i="7"/>
  <c r="D62" i="7"/>
  <c r="F56" i="7"/>
  <c r="R55" i="7"/>
  <c r="P56" i="7"/>
  <c r="I62" i="7"/>
  <c r="G63" i="7"/>
  <c r="I63" i="7" s="1"/>
  <c r="L62" i="7"/>
  <c r="J63" i="7"/>
  <c r="L63" i="7" s="1"/>
  <c r="I62" i="8"/>
  <c r="G63" i="8"/>
  <c r="I63" i="8" s="1"/>
  <c r="O62" i="8"/>
  <c r="M63" i="8"/>
  <c r="O63" i="8" s="1"/>
  <c r="R55" i="8"/>
  <c r="P56" i="8"/>
  <c r="F62" i="8"/>
  <c r="D63" i="8"/>
  <c r="F63" i="8" s="1"/>
  <c r="L62" i="8"/>
  <c r="J63" i="8"/>
  <c r="L63" i="8" s="1"/>
  <c r="P56" i="9"/>
  <c r="R56" i="9" s="1"/>
  <c r="L56" i="9"/>
  <c r="J62" i="9"/>
  <c r="O56" i="9"/>
  <c r="M62" i="9"/>
  <c r="F62" i="9"/>
  <c r="D63" i="9"/>
  <c r="F63" i="9" s="1"/>
  <c r="O58" i="10"/>
  <c r="M64" i="10"/>
  <c r="G65" i="10"/>
  <c r="L64" i="10"/>
  <c r="J65" i="10"/>
  <c r="L65" i="10" s="1"/>
  <c r="P64" i="10"/>
  <c r="D65" i="10"/>
  <c r="I57" i="10" l="1"/>
  <c r="R57" i="10"/>
  <c r="F65" i="10"/>
  <c r="F64" i="10"/>
  <c r="G63" i="9"/>
  <c r="I63" i="9" s="1"/>
  <c r="I62" i="9"/>
  <c r="R56" i="7"/>
  <c r="P62" i="7"/>
  <c r="F62" i="7"/>
  <c r="D63" i="7"/>
  <c r="F63" i="7" s="1"/>
  <c r="O62" i="7"/>
  <c r="M63" i="7"/>
  <c r="O63" i="7" s="1"/>
  <c r="R56" i="8"/>
  <c r="P62" i="8"/>
  <c r="P62" i="9"/>
  <c r="P63" i="9" s="1"/>
  <c r="R63" i="9" s="1"/>
  <c r="O62" i="9"/>
  <c r="M63" i="9"/>
  <c r="O63" i="9" s="1"/>
  <c r="L62" i="9"/>
  <c r="J63" i="9"/>
  <c r="L63" i="9" s="1"/>
  <c r="O64" i="10"/>
  <c r="M65" i="10"/>
  <c r="O65" i="10" s="1"/>
  <c r="P65" i="10"/>
  <c r="H64" i="10" l="1"/>
  <c r="I58" i="10"/>
  <c r="Q58" i="10"/>
  <c r="R62" i="7"/>
  <c r="P63" i="7"/>
  <c r="R63" i="7" s="1"/>
  <c r="R62" i="8"/>
  <c r="P63" i="8"/>
  <c r="R63" i="8" s="1"/>
  <c r="R62" i="9"/>
  <c r="Q64" i="10" l="1"/>
  <c r="Q65" i="10" s="1"/>
  <c r="T58" i="10"/>
  <c r="T64" i="10" s="1"/>
  <c r="T65" i="10" s="1"/>
  <c r="R58" i="10"/>
  <c r="H65" i="10"/>
  <c r="I65" i="10" s="1"/>
  <c r="I64" i="10"/>
  <c r="I45" i="4"/>
  <c r="I44" i="4"/>
  <c r="I43" i="4"/>
  <c r="I42" i="4"/>
  <c r="I41" i="4"/>
  <c r="I40" i="4"/>
  <c r="H38" i="4"/>
  <c r="H46" i="4" s="1"/>
  <c r="I37" i="4"/>
  <c r="H31" i="4"/>
  <c r="H26" i="4"/>
  <c r="I38" i="3"/>
  <c r="I79" i="3"/>
  <c r="I80" i="3"/>
  <c r="I81" i="3"/>
  <c r="I82" i="3"/>
  <c r="I83" i="3"/>
  <c r="I84" i="3"/>
  <c r="I78" i="3"/>
  <c r="I75" i="3"/>
  <c r="I76" i="3"/>
  <c r="I58" i="3"/>
  <c r="H85" i="3"/>
  <c r="H77" i="3"/>
  <c r="H59" i="3"/>
  <c r="H39" i="3"/>
  <c r="H59" i="2"/>
  <c r="I53" i="2"/>
  <c r="I54" i="2"/>
  <c r="I55" i="2"/>
  <c r="I56" i="2"/>
  <c r="I57" i="2"/>
  <c r="I58" i="2"/>
  <c r="I52" i="2"/>
  <c r="H51" i="2"/>
  <c r="I48" i="2"/>
  <c r="I49" i="2"/>
  <c r="I50" i="2"/>
  <c r="H40" i="2"/>
  <c r="I38" i="2"/>
  <c r="I39" i="2"/>
  <c r="H29" i="2"/>
  <c r="F23" i="1"/>
  <c r="P23" i="1"/>
  <c r="Q23" i="1"/>
  <c r="F24" i="1"/>
  <c r="P24" i="1"/>
  <c r="Q24" i="1"/>
  <c r="F25" i="1"/>
  <c r="P25" i="1"/>
  <c r="Q25" i="1"/>
  <c r="F26" i="1"/>
  <c r="P26" i="1"/>
  <c r="Q26" i="1"/>
  <c r="F27" i="1"/>
  <c r="P27" i="1"/>
  <c r="Q27" i="1"/>
  <c r="F28" i="1"/>
  <c r="P28" i="1"/>
  <c r="Q28" i="1"/>
  <c r="F29" i="1"/>
  <c r="P29" i="1"/>
  <c r="Q29" i="1"/>
  <c r="F30" i="1"/>
  <c r="P30" i="1"/>
  <c r="Q30" i="1"/>
  <c r="F32" i="1"/>
  <c r="P32" i="1"/>
  <c r="Q32" i="1"/>
  <c r="F33" i="1"/>
  <c r="P33" i="1"/>
  <c r="Q33" i="1"/>
  <c r="F34" i="1"/>
  <c r="P34" i="1"/>
  <c r="Q34" i="1"/>
  <c r="F35" i="1"/>
  <c r="P35" i="1"/>
  <c r="Q35" i="1"/>
  <c r="E59" i="1"/>
  <c r="H59" i="1"/>
  <c r="K59" i="1"/>
  <c r="N59" i="1"/>
  <c r="M59" i="1"/>
  <c r="J59" i="1"/>
  <c r="G59" i="1"/>
  <c r="D59" i="1"/>
  <c r="H55" i="1"/>
  <c r="K55" i="1"/>
  <c r="N55" i="1"/>
  <c r="M55" i="1"/>
  <c r="J55" i="1"/>
  <c r="G55" i="1"/>
  <c r="H51" i="1"/>
  <c r="K51" i="1"/>
  <c r="N51" i="1"/>
  <c r="M51" i="1"/>
  <c r="J51" i="1"/>
  <c r="G51" i="1"/>
  <c r="E55" i="1"/>
  <c r="D55" i="1"/>
  <c r="E51" i="1"/>
  <c r="D51" i="1"/>
  <c r="F21" i="1"/>
  <c r="Q11" i="1"/>
  <c r="Q12" i="1"/>
  <c r="Q13" i="1"/>
  <c r="Q14" i="1"/>
  <c r="Q15" i="1"/>
  <c r="Q16" i="1"/>
  <c r="Q17" i="1"/>
  <c r="Q18" i="1"/>
  <c r="Q19" i="1"/>
  <c r="Q20" i="1"/>
  <c r="Q38" i="1"/>
  <c r="Q39" i="1"/>
  <c r="Q40" i="1"/>
  <c r="Q41" i="1"/>
  <c r="Q42" i="1"/>
  <c r="Q43" i="1"/>
  <c r="Q44" i="1"/>
  <c r="Q50" i="1"/>
  <c r="Q53" i="1"/>
  <c r="Q54" i="1"/>
  <c r="Q60" i="1"/>
  <c r="Q61" i="1"/>
  <c r="Q62" i="1"/>
  <c r="Q63" i="1"/>
  <c r="P11" i="1"/>
  <c r="P12" i="1"/>
  <c r="R12" i="1" s="1"/>
  <c r="P13" i="1"/>
  <c r="P14" i="1"/>
  <c r="P15" i="1"/>
  <c r="P16" i="1"/>
  <c r="P17" i="1"/>
  <c r="P18" i="1"/>
  <c r="P19" i="1"/>
  <c r="P20" i="1"/>
  <c r="P38" i="1"/>
  <c r="P39" i="1"/>
  <c r="P40" i="1"/>
  <c r="P41" i="1"/>
  <c r="P42" i="1"/>
  <c r="P43" i="1"/>
  <c r="P44" i="1"/>
  <c r="P47" i="1" s="1"/>
  <c r="P50" i="1"/>
  <c r="P53" i="1"/>
  <c r="P54" i="1"/>
  <c r="P60" i="1"/>
  <c r="P61" i="1"/>
  <c r="P62" i="1"/>
  <c r="P63" i="1"/>
  <c r="R63" i="1" s="1"/>
  <c r="Q10" i="1"/>
  <c r="P10" i="1"/>
  <c r="O11" i="1"/>
  <c r="O12" i="1"/>
  <c r="O13" i="1"/>
  <c r="O14" i="1"/>
  <c r="O15" i="1"/>
  <c r="O16" i="1"/>
  <c r="O17" i="1"/>
  <c r="O18" i="1"/>
  <c r="O19" i="1"/>
  <c r="O20" i="1"/>
  <c r="O50" i="1"/>
  <c r="O53" i="1"/>
  <c r="O54" i="1"/>
  <c r="O60" i="1"/>
  <c r="O61" i="1"/>
  <c r="O62" i="1"/>
  <c r="O63" i="1"/>
  <c r="O10" i="1"/>
  <c r="L11" i="1"/>
  <c r="L12" i="1"/>
  <c r="L13" i="1"/>
  <c r="L14" i="1"/>
  <c r="L15" i="1"/>
  <c r="L16" i="1"/>
  <c r="L17" i="1"/>
  <c r="L18" i="1"/>
  <c r="L19" i="1"/>
  <c r="L20" i="1"/>
  <c r="L50" i="1"/>
  <c r="L53" i="1"/>
  <c r="L54" i="1"/>
  <c r="L60" i="1"/>
  <c r="L61" i="1"/>
  <c r="L62" i="1"/>
  <c r="L63" i="1"/>
  <c r="L10" i="1"/>
  <c r="I50" i="1"/>
  <c r="I53" i="1"/>
  <c r="I54" i="1"/>
  <c r="I60" i="1"/>
  <c r="I61" i="1"/>
  <c r="I62" i="1"/>
  <c r="I63" i="1"/>
  <c r="I11" i="1"/>
  <c r="I12" i="1"/>
  <c r="I13" i="1"/>
  <c r="I14" i="1"/>
  <c r="I15" i="1"/>
  <c r="I16" i="1"/>
  <c r="I17" i="1"/>
  <c r="I18" i="1"/>
  <c r="I19" i="1"/>
  <c r="I20" i="1"/>
  <c r="I10" i="1"/>
  <c r="F11" i="1"/>
  <c r="F12" i="1"/>
  <c r="F13" i="1"/>
  <c r="F14" i="1"/>
  <c r="F15" i="1"/>
  <c r="F16" i="1"/>
  <c r="F17" i="1"/>
  <c r="F18" i="1"/>
  <c r="F19" i="1"/>
  <c r="F20" i="1"/>
  <c r="F38" i="1"/>
  <c r="F39" i="1"/>
  <c r="F40" i="1"/>
  <c r="F41" i="1"/>
  <c r="F42" i="1"/>
  <c r="F43" i="1"/>
  <c r="F44" i="1"/>
  <c r="F50" i="1"/>
  <c r="F53" i="1"/>
  <c r="F54" i="1"/>
  <c r="F60" i="1"/>
  <c r="F61" i="1"/>
  <c r="F62" i="1"/>
  <c r="F63" i="1"/>
  <c r="F10" i="1"/>
  <c r="Q47" i="1" l="1"/>
  <c r="F59" i="1"/>
  <c r="R65" i="10"/>
  <c r="R64" i="10"/>
  <c r="R53" i="1"/>
  <c r="R41" i="1"/>
  <c r="R16" i="1"/>
  <c r="R14" i="1"/>
  <c r="O59" i="1"/>
  <c r="I77" i="3"/>
  <c r="R25" i="1"/>
  <c r="E48" i="1"/>
  <c r="M56" i="1"/>
  <c r="M57" i="1" s="1"/>
  <c r="M58" i="1" s="1"/>
  <c r="M64" i="1" s="1"/>
  <c r="J56" i="1"/>
  <c r="R18" i="1"/>
  <c r="Q21" i="1"/>
  <c r="H56" i="1"/>
  <c r="H57" i="1" s="1"/>
  <c r="H58" i="1" s="1"/>
  <c r="H64" i="1" s="1"/>
  <c r="H65" i="1" s="1"/>
  <c r="O51" i="1"/>
  <c r="L55" i="1"/>
  <c r="R40" i="1"/>
  <c r="R15" i="1"/>
  <c r="R32" i="1"/>
  <c r="O55" i="1"/>
  <c r="Q36" i="1"/>
  <c r="P36" i="1"/>
  <c r="R28" i="1"/>
  <c r="R17" i="1"/>
  <c r="R20" i="1"/>
  <c r="P21" i="1"/>
  <c r="I59" i="1"/>
  <c r="F36" i="1"/>
  <c r="E56" i="1"/>
  <c r="Q51" i="1"/>
  <c r="R23" i="1"/>
  <c r="L51" i="1"/>
  <c r="F47" i="1"/>
  <c r="F55" i="1"/>
  <c r="R34" i="1"/>
  <c r="R44" i="1"/>
  <c r="R19" i="1"/>
  <c r="R11" i="1"/>
  <c r="I59" i="3"/>
  <c r="R54" i="1"/>
  <c r="G56" i="1"/>
  <c r="G57" i="1" s="1"/>
  <c r="R13" i="1"/>
  <c r="D56" i="1"/>
  <c r="Q55" i="1"/>
  <c r="I55" i="1"/>
  <c r="I85" i="3"/>
  <c r="I39" i="3"/>
  <c r="I38" i="4"/>
  <c r="I46" i="4" s="1"/>
  <c r="R50" i="1"/>
  <c r="R29" i="1"/>
  <c r="R30" i="1"/>
  <c r="I29" i="2"/>
  <c r="I59" i="2"/>
  <c r="H60" i="2"/>
  <c r="I40" i="2"/>
  <c r="I51" i="2"/>
  <c r="R60" i="1"/>
  <c r="P59" i="1"/>
  <c r="L59" i="1"/>
  <c r="R27" i="1"/>
  <c r="J57" i="1"/>
  <c r="P51" i="1"/>
  <c r="R43" i="1"/>
  <c r="R39" i="1"/>
  <c r="I26" i="4"/>
  <c r="H47" i="4"/>
  <c r="F51" i="1"/>
  <c r="R62" i="1"/>
  <c r="R42" i="1"/>
  <c r="R38" i="1"/>
  <c r="K56" i="1"/>
  <c r="K57" i="1" s="1"/>
  <c r="N56" i="1"/>
  <c r="N57" i="1" s="1"/>
  <c r="R35" i="1"/>
  <c r="R26" i="1"/>
  <c r="I51" i="1"/>
  <c r="R10" i="1"/>
  <c r="R61" i="1"/>
  <c r="P55" i="1"/>
  <c r="R33" i="1"/>
  <c r="R24" i="1"/>
  <c r="H86" i="3"/>
  <c r="Q59" i="1"/>
  <c r="R47" i="1" l="1"/>
  <c r="O57" i="1"/>
  <c r="I47" i="4"/>
  <c r="I86" i="3"/>
  <c r="P48" i="1"/>
  <c r="Q48" i="1"/>
  <c r="R21" i="1"/>
  <c r="R51" i="1"/>
  <c r="F56" i="1"/>
  <c r="R36" i="1"/>
  <c r="F48" i="1"/>
  <c r="E57" i="1"/>
  <c r="E64" i="1" s="1"/>
  <c r="E65" i="1" s="1"/>
  <c r="I56" i="1"/>
  <c r="P56" i="1"/>
  <c r="R59" i="1"/>
  <c r="R55" i="1"/>
  <c r="Q56" i="1"/>
  <c r="L56" i="1"/>
  <c r="I60" i="2"/>
  <c r="N58" i="1"/>
  <c r="N64" i="1" s="1"/>
  <c r="O64" i="1" s="1"/>
  <c r="D57" i="1"/>
  <c r="D58" i="1" s="1"/>
  <c r="D64" i="1" s="1"/>
  <c r="M65" i="1"/>
  <c r="J58" i="1"/>
  <c r="J64" i="1" s="1"/>
  <c r="J65" i="1" s="1"/>
  <c r="O56" i="1"/>
  <c r="I57" i="1"/>
  <c r="G58" i="1"/>
  <c r="K58" i="1"/>
  <c r="L57" i="1"/>
  <c r="R48" i="1" l="1"/>
  <c r="R56" i="1"/>
  <c r="N65" i="1"/>
  <c r="O65" i="1" s="1"/>
  <c r="Q57" i="1"/>
  <c r="F57" i="1"/>
  <c r="O58" i="1"/>
  <c r="I58" i="1"/>
  <c r="G64" i="1"/>
  <c r="P57" i="1"/>
  <c r="P58" i="1" s="1"/>
  <c r="P64" i="1" s="1"/>
  <c r="P65" i="1" s="1"/>
  <c r="F64" i="1"/>
  <c r="D65" i="1"/>
  <c r="F65" i="1" s="1"/>
  <c r="F58" i="1"/>
  <c r="L58" i="1"/>
  <c r="K64" i="1"/>
  <c r="Q58" i="1"/>
  <c r="I64" i="1" l="1"/>
  <c r="G65" i="1"/>
  <c r="I65" i="1" s="1"/>
  <c r="R57" i="1"/>
  <c r="L64" i="1"/>
  <c r="K65" i="1"/>
  <c r="L65" i="1" s="1"/>
  <c r="Q64" i="1"/>
  <c r="R58" i="1"/>
  <c r="R64" i="1" l="1"/>
  <c r="Q65" i="1"/>
  <c r="R65" i="1" s="1"/>
  <c r="J8" i="4"/>
  <c r="R8" i="4"/>
  <c r="R15" i="4" s="1"/>
  <c r="S15" i="4" s="1"/>
  <c r="S8" i="4" l="1"/>
</calcChain>
</file>

<file path=xl/sharedStrings.xml><?xml version="1.0" encoding="utf-8"?>
<sst xmlns="http://schemas.openxmlformats.org/spreadsheetml/2006/main" count="1696" uniqueCount="233">
  <si>
    <t xml:space="preserve">Date of reporting: </t>
  </si>
  <si>
    <t xml:space="preserve">Global financial monitoring </t>
  </si>
  <si>
    <t xml:space="preserve"> Budget line </t>
  </si>
  <si>
    <t>Designation</t>
  </si>
  <si>
    <t xml:space="preserve">goods </t>
  </si>
  <si>
    <t>TOTAL</t>
  </si>
  <si>
    <t>Planned</t>
  </si>
  <si>
    <t>Realized</t>
  </si>
  <si>
    <t>Balance</t>
  </si>
  <si>
    <t>Subtotal Result 1</t>
  </si>
  <si>
    <t>Subtotal Result 2</t>
  </si>
  <si>
    <t>Subtotal Result 3</t>
  </si>
  <si>
    <t>I / 1.2.3.4.5 Total Result</t>
  </si>
  <si>
    <t>Subtotal staff costs</t>
  </si>
  <si>
    <t>Estimated budget field</t>
  </si>
  <si>
    <t>framing spending</t>
  </si>
  <si>
    <t>III / Total excluding land</t>
  </si>
  <si>
    <t xml:space="preserve">Estimated total budget </t>
  </si>
  <si>
    <t xml:space="preserve">Result 1: </t>
  </si>
  <si>
    <t xml:space="preserve">Result 2: </t>
  </si>
  <si>
    <t>Result 3:</t>
  </si>
  <si>
    <t>RH1</t>
  </si>
  <si>
    <t>RH2</t>
  </si>
  <si>
    <t>FB1</t>
  </si>
  <si>
    <t>human resources costs</t>
  </si>
  <si>
    <t xml:space="preserve">Project duration : </t>
  </si>
  <si>
    <t xml:space="preserve">Date of project start: </t>
  </si>
  <si>
    <t>Exchange rate</t>
  </si>
  <si>
    <t>Invoice No.</t>
  </si>
  <si>
    <t xml:space="preserve">Dated </t>
  </si>
  <si>
    <t>Amount in EUR</t>
  </si>
  <si>
    <t>Description</t>
  </si>
  <si>
    <t xml:space="preserve">Budget line </t>
  </si>
  <si>
    <t>Amount (local currency)</t>
  </si>
  <si>
    <t>INVOICES year</t>
  </si>
  <si>
    <t>Name partner</t>
  </si>
  <si>
    <t>project Title</t>
  </si>
  <si>
    <t xml:space="preserve">Office expenses </t>
  </si>
  <si>
    <t xml:space="preserve">Subtotal Office costs </t>
  </si>
  <si>
    <t>II / Total office expenses + HR costs</t>
  </si>
  <si>
    <t>Unexpected (maximum of 5% of the total II /)</t>
  </si>
  <si>
    <t xml:space="preserve">Total Quarter 1 </t>
  </si>
  <si>
    <t>Total Quarter 2</t>
  </si>
  <si>
    <t>Total Quarter 3</t>
  </si>
  <si>
    <t>Total Quarter 4</t>
  </si>
  <si>
    <t>T1 = 2020</t>
  </si>
  <si>
    <t>T2 = 2021</t>
  </si>
  <si>
    <t>T3 = 2022</t>
  </si>
  <si>
    <t>T4 = 2023</t>
  </si>
  <si>
    <t>Trainier (4 traininigs)</t>
  </si>
  <si>
    <t>Junior expert on social inclusion(100%)</t>
  </si>
  <si>
    <t>Training materials</t>
  </si>
  <si>
    <t>Phone allowance (4 children and youth)</t>
  </si>
  <si>
    <t>Social workers are trained to human rights-based approach in recognizing and identifying the needs of vulnerable groups</t>
  </si>
  <si>
    <t>Moderator for the Social Justice Day</t>
  </si>
  <si>
    <t>Food and refreshment for the Social Justice Day</t>
  </si>
  <si>
    <t>Posters and Leaflets</t>
  </si>
  <si>
    <t>T-Shirts</t>
  </si>
  <si>
    <t>Local expert for 4 municipal plan on social inclusion</t>
  </si>
  <si>
    <t>R1.1.1</t>
  </si>
  <si>
    <t>R1.1.2</t>
  </si>
  <si>
    <t>R1.1.3</t>
  </si>
  <si>
    <t>R1.1.4</t>
  </si>
  <si>
    <t>R1.2.1</t>
  </si>
  <si>
    <t>R1.2.2</t>
  </si>
  <si>
    <t>R1.2.3</t>
  </si>
  <si>
    <t>R1.2.4</t>
  </si>
  <si>
    <t>R1.2.5</t>
  </si>
  <si>
    <t xml:space="preserve">Mobilization of multipliers, public event and communication campaigns are launched to improve social law on a regional level concerning disabled children and youth in Northern Kosovo </t>
  </si>
  <si>
    <t>Activity Manger (50%)</t>
  </si>
  <si>
    <t>Driver (100%)</t>
  </si>
  <si>
    <t>Fuel and mentainence</t>
  </si>
  <si>
    <t>R2.1.1</t>
  </si>
  <si>
    <t>R2.1.2</t>
  </si>
  <si>
    <t>R2.1.3</t>
  </si>
  <si>
    <t>Realization of a mapping and produced a training thematic and schedule prior to the beginning of the project by the activity manager</t>
  </si>
  <si>
    <t>Trainer (12 traininigs)</t>
  </si>
  <si>
    <t>R2.2.1</t>
  </si>
  <si>
    <t>R2.2.2</t>
  </si>
  <si>
    <t xml:space="preserve">A 12  human rights orientated inclusive workshops/trainings held for around 600 school children at 12 primary schools (12 trainings with around 25 pupils each) in Northern Kosovo  </t>
  </si>
  <si>
    <t>Human right trainings for teachers (12  trainings)</t>
  </si>
  <si>
    <t>A2.3.1</t>
  </si>
  <si>
    <t xml:space="preserve">Certified training are organized for teachers from the primary school  </t>
  </si>
  <si>
    <t>A2.3.2</t>
  </si>
  <si>
    <t>Food and refreshment for trainings</t>
  </si>
  <si>
    <t>Printing, copies</t>
  </si>
  <si>
    <t>A2.4.1</t>
  </si>
  <si>
    <t>A2.4.2</t>
  </si>
  <si>
    <t>Management of training session and the awareness campaigns</t>
  </si>
  <si>
    <t>Education, Art and Psychology trainer</t>
  </si>
  <si>
    <t>Activities material</t>
  </si>
  <si>
    <t>R3.1.1</t>
  </si>
  <si>
    <t>R3.1.2</t>
  </si>
  <si>
    <t>Sports equipment</t>
  </si>
  <si>
    <t>Refreshment for the event</t>
  </si>
  <si>
    <t>R3.2.1</t>
  </si>
  <si>
    <t>R3.3.1</t>
  </si>
  <si>
    <t>Different inclusive activities are organized every week (handicraft, psychology, politeness, sport for children and youth with disabilities) among inclusive and non-inclusive children</t>
  </si>
  <si>
    <t>Outdoor activities are organized for disabled children enrolled in the center</t>
  </si>
  <si>
    <t>4 Events of gathering and sharing are organized with parents, children and stakeholders to raise awareness and share experiences.</t>
  </si>
  <si>
    <t>Local administrative costs</t>
  </si>
  <si>
    <t>Project Coordinator (100%)</t>
  </si>
  <si>
    <t>Accounting Officer (50%)</t>
  </si>
  <si>
    <t>T1 = Jan 2020 - Mar 2020</t>
  </si>
  <si>
    <t>T2 = Apr 2020 - Jun 2020</t>
  </si>
  <si>
    <t>T3 = Jul 2020 - Sep 2020</t>
  </si>
  <si>
    <t>T4 = Oct 2020 - Dec 2020</t>
  </si>
  <si>
    <t>T1 = Jan 2021 - Mar 2021</t>
  </si>
  <si>
    <t>T2 = Apr 2021 - Jun 2021</t>
  </si>
  <si>
    <t>T3 = Jul 2021 - Sep 2021</t>
  </si>
  <si>
    <t>T4 = Oct 2021 - Dec 2021</t>
  </si>
  <si>
    <t>T1 = Jan 2022 - Mar 2022</t>
  </si>
  <si>
    <t>T2 = Apr 2022 - Jun 2022</t>
  </si>
  <si>
    <t>T3 = Jul 2022 - Sep 2022</t>
  </si>
  <si>
    <t>T4 = Oct 2022 - Dec 2022</t>
  </si>
  <si>
    <t>T1 = Jan 2023 - Mar 2023</t>
  </si>
  <si>
    <t>T2 = Apr 2023 - Jun 2023</t>
  </si>
  <si>
    <t>T3 = Jul 2023 - Sep 2023</t>
  </si>
  <si>
    <t>T4 = Oct 2023 - Dec 2023</t>
  </si>
  <si>
    <t>Office expenses</t>
  </si>
  <si>
    <t>Human resources costs</t>
  </si>
  <si>
    <t>R2.3.1</t>
  </si>
  <si>
    <t>R2.3.2</t>
  </si>
  <si>
    <t>R2.4.1</t>
  </si>
  <si>
    <t>R2.4.2</t>
  </si>
  <si>
    <t xml:space="preserve">A 12  human rights orientated inclusive workshops/trainings held for around 600 school children at 4 primary schools (12 trainings with around 25 pupils each) in Northern Kosovo  </t>
  </si>
  <si>
    <t>DEA Kosovo</t>
  </si>
  <si>
    <t>“Support for setting up an efficient preventive mechanism for an increased promotion and protection of human rights in Northern Kosovo”</t>
  </si>
  <si>
    <t>Bank charge</t>
  </si>
  <si>
    <t>SLRY ISP Driver 01/20</t>
  </si>
  <si>
    <t>SLRY MSP Trainer 01/20</t>
  </si>
  <si>
    <t>SLRY MTO Activity mng 50% 01/20</t>
  </si>
  <si>
    <t>Fuel and maintenance</t>
  </si>
  <si>
    <t>T shirts</t>
  </si>
  <si>
    <t>Posters and leaflets</t>
  </si>
  <si>
    <t>Moderator for SJD</t>
  </si>
  <si>
    <t>Food and refreshment for SJD</t>
  </si>
  <si>
    <t>SLRY BK junior expet on soc.l.incl. 01/20</t>
  </si>
  <si>
    <t>SLRY BK junior expet on soc.incl.02/20</t>
  </si>
  <si>
    <t>SLRY ISP Driver 02/20</t>
  </si>
  <si>
    <t>SLRY MTO Activity mng 50% 02/20</t>
  </si>
  <si>
    <t>SLRY ZBO Acc off 02/20</t>
  </si>
  <si>
    <t>SLRY MSP Trainer 02/20</t>
  </si>
  <si>
    <t>Human right training for teachers</t>
  </si>
  <si>
    <t>Food and refreshment for trenings</t>
  </si>
  <si>
    <t>Date of reporting: 31.03.2020</t>
  </si>
  <si>
    <t>Project duration : 01.01.2020-31.12.2023</t>
  </si>
  <si>
    <t>SLRY ZBO Acc off 03/20</t>
  </si>
  <si>
    <t>SLRY ZBO Acc.off 01/20.</t>
  </si>
  <si>
    <t>SLRY SBO Proj.coo. 01/20</t>
  </si>
  <si>
    <t>SLRY SBO Proj.coo. 02/20</t>
  </si>
  <si>
    <t>SLRY MTO Activity mng 50% 03/20</t>
  </si>
  <si>
    <t>SLRY BK junior expet on soc.incl.03/20</t>
  </si>
  <si>
    <t>SLRY ISP Driver 03/20</t>
  </si>
  <si>
    <t>SLRY SBO Proj.coo. 03/20</t>
  </si>
  <si>
    <t>SLRY MSP Trainer 03/20</t>
  </si>
  <si>
    <t>SAGA</t>
  </si>
  <si>
    <t>Difference</t>
  </si>
  <si>
    <t>SLRY BK junior expet on soc.incl.04/20</t>
  </si>
  <si>
    <t>SLRY MSP Trainer 04/20</t>
  </si>
  <si>
    <t>SLRY MTO Activity mng 50% 04/20</t>
  </si>
  <si>
    <t>SLRY ISP Driver 04/20</t>
  </si>
  <si>
    <t>Food and refreshment for trening</t>
  </si>
  <si>
    <t xml:space="preserve">Trening expert for teacher and employees in education system </t>
  </si>
  <si>
    <t>Fuel for vehicle</t>
  </si>
  <si>
    <t>SLRY SBO Proj.coo. 04/20</t>
  </si>
  <si>
    <t>SLRY ZBO Acc off 04/20</t>
  </si>
  <si>
    <t>17/02/2020</t>
  </si>
  <si>
    <t>19/02/2020</t>
  </si>
  <si>
    <t>13/03/2020</t>
  </si>
  <si>
    <t>SLRY ZBO Acc off 05/20</t>
  </si>
  <si>
    <t>SLRY SBO Proj.coo. 05/20</t>
  </si>
  <si>
    <t>SLRY MSP Trainer 05/20</t>
  </si>
  <si>
    <t>31/03/2020</t>
  </si>
  <si>
    <t>SLRY MTO Activity mng 50% 05/20</t>
  </si>
  <si>
    <t>18/05/2020</t>
  </si>
  <si>
    <t>27/05/2020</t>
  </si>
  <si>
    <t>15/05/2020</t>
  </si>
  <si>
    <t>23/01/2020</t>
  </si>
  <si>
    <t>20/02/2020</t>
  </si>
  <si>
    <t>29/03/2020</t>
  </si>
  <si>
    <t>SLRY ISP Driver 05/20</t>
  </si>
  <si>
    <t>SLRY BK junior expet on soc.incl.05/20</t>
  </si>
  <si>
    <t>21/02/2020</t>
  </si>
  <si>
    <t>22/02/2020</t>
  </si>
  <si>
    <t>SLRY BK junior expet on soc.incl.06/20</t>
  </si>
  <si>
    <t>30/06/2020</t>
  </si>
  <si>
    <t>SLRY ISP Driver 06/20</t>
  </si>
  <si>
    <t>SLRY ZBO Acc off 06/20</t>
  </si>
  <si>
    <t>SLRY SBO Proj.coo. 06/20</t>
  </si>
  <si>
    <t>SLRY MTO Activity mng 50% 06/20</t>
  </si>
  <si>
    <t>Phone allowance for activities</t>
  </si>
  <si>
    <t>Trainier for social workers</t>
  </si>
  <si>
    <t>26/07/2020</t>
  </si>
  <si>
    <t>Refreshment for the events at CBR</t>
  </si>
  <si>
    <t>Education materials for CBR activities</t>
  </si>
  <si>
    <t>Sports equipment for CBR activities</t>
  </si>
  <si>
    <t>Fuel 07/20</t>
  </si>
  <si>
    <t>28/07/2020</t>
  </si>
  <si>
    <t>24/07/2020</t>
  </si>
  <si>
    <t>06-30-20</t>
  </si>
  <si>
    <t>SLRY MSP Trainer 06/20</t>
  </si>
  <si>
    <t>SLRY ZBO Acc off 07/20</t>
  </si>
  <si>
    <t>SLRY SBO Proj.coo. 07/20</t>
  </si>
  <si>
    <t>SLRY MSP Trainer 07/20</t>
  </si>
  <si>
    <t>SLRY MTO Activity mng 50% 07/20</t>
  </si>
  <si>
    <t>SLRY BK junior expet on soc.incl.07/20</t>
  </si>
  <si>
    <t>SLRY ISP Driver 07/20</t>
  </si>
  <si>
    <t>SLRY ZBO Acc off 08/20</t>
  </si>
  <si>
    <t>SLRY MSP Trainer 08/20</t>
  </si>
  <si>
    <t>SLRY ISP Driver 08/20</t>
  </si>
  <si>
    <t>SLRY SBO Proj.coo. 08/20</t>
  </si>
  <si>
    <t>SLRY BK junior expet on soc.incl.08/20</t>
  </si>
  <si>
    <t>SLRY MTO Activity mng 50% 08/20</t>
  </si>
  <si>
    <t>Fuel 08/20</t>
  </si>
  <si>
    <t>Food and refreshment for three day traning</t>
  </si>
  <si>
    <t>Human rights certifed traning (three days traning)</t>
  </si>
  <si>
    <t>14/09/2020</t>
  </si>
  <si>
    <t>Food and refreshment for tranings</t>
  </si>
  <si>
    <t>Human rights certifed traning for school</t>
  </si>
  <si>
    <t>17/09/2020</t>
  </si>
  <si>
    <t>Printing and copying of traning material</t>
  </si>
  <si>
    <t>18/09/2020</t>
  </si>
  <si>
    <t>Fuel for car 09/2020</t>
  </si>
  <si>
    <t>28/09/2020</t>
  </si>
  <si>
    <t>Training expert for social workers and employers</t>
  </si>
  <si>
    <t>30/09/2020</t>
  </si>
  <si>
    <t xml:space="preserve">Training materials </t>
  </si>
  <si>
    <t>Phone allowance</t>
  </si>
  <si>
    <t>R3.4</t>
  </si>
  <si>
    <t>COVID 19 URG</t>
  </si>
  <si>
    <t>4 Events of gathering and sharing are organized with parents, children and stakeholders to raise awareness and share experiences</t>
  </si>
  <si>
    <t>Distribution of food and hygienic kits to most vulnerable families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</si>
</sst>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&quot;CFA&quot;_-;\-* #,##0.00\ &quot;CFA&quot;_-;_-* &quot;-&quot;??\ &quot;CFA&quot;_-;_-@_-"/>
    <numFmt numFmtId="165" formatCode="_-* #,##0.00\ _C_F_A_-;\-* #,##0.00\ _C_F_A_-;_-* &quot;-&quot;??\ _C_F_A_-;_-@_-"/>
    <numFmt numFmtId="166" formatCode="0.0%"/>
    <numFmt numFmtId="167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Down">
        <bgColor theme="3" tint="0.79995117038483843"/>
      </patternFill>
    </fill>
    <fill>
      <patternFill patternType="lightDown">
        <bgColor theme="3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07">
    <xf numFmtId="0" fontId="0" fillId="0" borderId="0" xfId="0"/>
    <xf numFmtId="0" fontId="4" fillId="0" borderId="0" xfId="0" applyFont="1"/>
    <xf numFmtId="44" fontId="5" fillId="0" borderId="41" xfId="0" applyNumberFormat="1" applyFont="1" applyBorder="1" applyAlignment="1">
      <alignment horizontal="center"/>
    </xf>
    <xf numFmtId="0" fontId="7" fillId="0" borderId="21" xfId="0" applyFont="1" applyFill="1" applyBorder="1" applyAlignment="1" applyProtection="1">
      <alignment horizontal="center" vertical="center"/>
    </xf>
    <xf numFmtId="0" fontId="5" fillId="0" borderId="22" xfId="3" applyFont="1" applyFill="1" applyBorder="1" applyAlignment="1" applyProtection="1">
      <alignment horizontal="center" vertical="center" wrapText="1"/>
    </xf>
    <xf numFmtId="3" fontId="7" fillId="0" borderId="23" xfId="0" applyNumberFormat="1" applyFont="1" applyFill="1" applyBorder="1" applyAlignment="1" applyProtection="1">
      <alignment horizontal="center" vertical="center" wrapText="1"/>
    </xf>
    <xf numFmtId="3" fontId="7" fillId="0" borderId="55" xfId="0" applyNumberFormat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2" xfId="3" applyFont="1" applyFill="1" applyBorder="1" applyAlignment="1" applyProtection="1">
      <alignment horizontal="center" vertical="center" wrapText="1"/>
    </xf>
    <xf numFmtId="3" fontId="8" fillId="0" borderId="23" xfId="0" applyNumberFormat="1" applyFont="1" applyFill="1" applyBorder="1" applyAlignment="1" applyProtection="1">
      <alignment horizontal="center" vertical="center" wrapText="1"/>
    </xf>
    <xf numFmtId="44" fontId="5" fillId="0" borderId="45" xfId="5" applyNumberFormat="1" applyFont="1" applyFill="1" applyBorder="1" applyAlignment="1">
      <alignment horizontal="left" vertical="center" wrapText="1"/>
    </xf>
    <xf numFmtId="44" fontId="4" fillId="0" borderId="46" xfId="7" applyNumberFormat="1" applyFont="1" applyFill="1" applyBorder="1" applyAlignment="1">
      <alignment horizontal="left"/>
    </xf>
    <xf numFmtId="44" fontId="5" fillId="0" borderId="13" xfId="6" applyNumberFormat="1" applyFont="1" applyFill="1" applyBorder="1" applyAlignment="1">
      <alignment horizontal="right" vertical="center"/>
    </xf>
    <xf numFmtId="44" fontId="5" fillId="0" borderId="14" xfId="6" applyNumberFormat="1" applyFont="1" applyFill="1" applyBorder="1" applyAlignment="1">
      <alignment horizontal="right" vertical="center"/>
    </xf>
    <xf numFmtId="44" fontId="5" fillId="7" borderId="25" xfId="6" applyNumberFormat="1" applyFont="1" applyFill="1" applyBorder="1" applyAlignment="1">
      <alignment horizontal="right" vertical="center"/>
    </xf>
    <xf numFmtId="44" fontId="5" fillId="0" borderId="25" xfId="6" applyNumberFormat="1" applyFont="1" applyFill="1" applyBorder="1" applyAlignment="1">
      <alignment horizontal="right" vertical="center"/>
    </xf>
    <xf numFmtId="44" fontId="7" fillId="0" borderId="13" xfId="6" applyNumberFormat="1" applyFont="1" applyFill="1" applyBorder="1" applyAlignment="1">
      <alignment horizontal="right" vertical="center"/>
    </xf>
    <xf numFmtId="44" fontId="7" fillId="0" borderId="14" xfId="6" applyNumberFormat="1" applyFont="1" applyFill="1" applyBorder="1" applyAlignment="1">
      <alignment horizontal="right" vertical="center"/>
    </xf>
    <xf numFmtId="44" fontId="7" fillId="0" borderId="25" xfId="6" applyNumberFormat="1" applyFont="1" applyFill="1" applyBorder="1" applyAlignment="1">
      <alignment horizontal="right" vertical="center"/>
    </xf>
    <xf numFmtId="44" fontId="5" fillId="0" borderId="19" xfId="5" applyNumberFormat="1" applyFont="1" applyFill="1" applyBorder="1" applyAlignment="1">
      <alignment horizontal="left" vertical="center" wrapText="1"/>
    </xf>
    <xf numFmtId="44" fontId="7" fillId="0" borderId="26" xfId="7" applyNumberFormat="1" applyFont="1" applyFill="1" applyBorder="1" applyAlignment="1">
      <alignment horizontal="left" vertical="center" wrapText="1"/>
    </xf>
    <xf numFmtId="44" fontId="7" fillId="0" borderId="19" xfId="6" applyNumberFormat="1" applyFont="1" applyFill="1" applyBorder="1" applyAlignment="1">
      <alignment horizontal="right" vertical="center"/>
    </xf>
    <xf numFmtId="44" fontId="7" fillId="0" borderId="4" xfId="6" applyNumberFormat="1" applyFont="1" applyFill="1" applyBorder="1" applyAlignment="1">
      <alignment horizontal="right" vertical="center"/>
    </xf>
    <xf numFmtId="44" fontId="5" fillId="7" borderId="26" xfId="6" applyNumberFormat="1" applyFont="1" applyFill="1" applyBorder="1" applyAlignment="1">
      <alignment horizontal="right" vertical="center"/>
    </xf>
    <xf numFmtId="44" fontId="5" fillId="0" borderId="26" xfId="6" applyNumberFormat="1" applyFont="1" applyFill="1" applyBorder="1" applyAlignment="1">
      <alignment horizontal="right" vertical="center"/>
    </xf>
    <xf numFmtId="44" fontId="7" fillId="0" borderId="26" xfId="6" applyNumberFormat="1" applyFont="1" applyFill="1" applyBorder="1" applyAlignment="1">
      <alignment horizontal="right" vertical="center"/>
    </xf>
    <xf numFmtId="44" fontId="4" fillId="0" borderId="26" xfId="7" applyNumberFormat="1" applyFont="1" applyFill="1" applyBorder="1" applyAlignment="1">
      <alignment horizontal="left" wrapText="1"/>
    </xf>
    <xf numFmtId="44" fontId="5" fillId="0" borderId="19" xfId="6" applyNumberFormat="1" applyFont="1" applyFill="1" applyBorder="1" applyAlignment="1">
      <alignment horizontal="right" vertical="center"/>
    </xf>
    <xf numFmtId="44" fontId="5" fillId="0" borderId="4" xfId="6" applyNumberFormat="1" applyFont="1" applyFill="1" applyBorder="1" applyAlignment="1">
      <alignment horizontal="right" vertical="center"/>
    </xf>
    <xf numFmtId="44" fontId="7" fillId="0" borderId="26" xfId="7" applyNumberFormat="1" applyFont="1" applyFill="1" applyBorder="1" applyAlignment="1">
      <alignment horizontal="left"/>
    </xf>
    <xf numFmtId="44" fontId="7" fillId="0" borderId="20" xfId="6" applyNumberFormat="1" applyFont="1" applyFill="1" applyBorder="1" applyAlignment="1">
      <alignment horizontal="right" vertical="center"/>
    </xf>
    <xf numFmtId="44" fontId="7" fillId="0" borderId="5" xfId="6" applyNumberFormat="1" applyFont="1" applyFill="1" applyBorder="1" applyAlignment="1">
      <alignment horizontal="right" vertical="center"/>
    </xf>
    <xf numFmtId="44" fontId="5" fillId="7" borderId="28" xfId="6" applyNumberFormat="1" applyFont="1" applyFill="1" applyBorder="1" applyAlignment="1">
      <alignment horizontal="right" vertical="center"/>
    </xf>
    <xf numFmtId="44" fontId="5" fillId="0" borderId="28" xfId="6" applyNumberFormat="1" applyFont="1" applyFill="1" applyBorder="1" applyAlignment="1">
      <alignment horizontal="right" vertical="center"/>
    </xf>
    <xf numFmtId="44" fontId="7" fillId="0" borderId="28" xfId="6" applyNumberFormat="1" applyFont="1" applyFill="1" applyBorder="1" applyAlignment="1">
      <alignment horizontal="right" vertical="center"/>
    </xf>
    <xf numFmtId="44" fontId="7" fillId="10" borderId="21" xfId="8" applyNumberFormat="1" applyFont="1" applyFill="1" applyBorder="1" applyAlignment="1">
      <alignment horizontal="right" vertical="center"/>
    </xf>
    <xf numFmtId="44" fontId="7" fillId="10" borderId="23" xfId="8" applyNumberFormat="1" applyFont="1" applyFill="1" applyBorder="1" applyAlignment="1">
      <alignment horizontal="right" vertical="center"/>
    </xf>
    <xf numFmtId="44" fontId="7" fillId="10" borderId="22" xfId="8" applyNumberFormat="1" applyFont="1" applyFill="1" applyBorder="1" applyAlignment="1">
      <alignment horizontal="right" vertical="center"/>
    </xf>
    <xf numFmtId="44" fontId="7" fillId="0" borderId="35" xfId="0" applyNumberFormat="1" applyFont="1" applyBorder="1" applyAlignment="1" applyProtection="1">
      <alignment horizontal="center" vertical="center" wrapText="1"/>
      <protection locked="0"/>
    </xf>
    <xf numFmtId="3" fontId="7" fillId="0" borderId="58" xfId="0" applyNumberFormat="1" applyFont="1" applyBorder="1" applyAlignment="1" applyProtection="1">
      <alignment horizontal="center" vertical="center"/>
      <protection locked="0"/>
    </xf>
    <xf numFmtId="44" fontId="7" fillId="0" borderId="36" xfId="0" applyNumberFormat="1" applyFont="1" applyBorder="1" applyAlignment="1" applyProtection="1">
      <alignment horizontal="center" vertical="center"/>
      <protection locked="0"/>
    </xf>
    <xf numFmtId="44" fontId="7" fillId="0" borderId="64" xfId="0" applyNumberFormat="1" applyFont="1" applyBorder="1" applyAlignment="1" applyProtection="1">
      <alignment horizontal="center" vertical="center" wrapText="1"/>
      <protection locked="0"/>
    </xf>
    <xf numFmtId="44" fontId="7" fillId="0" borderId="7" xfId="0" applyNumberFormat="1" applyFont="1" applyBorder="1" applyAlignment="1" applyProtection="1">
      <alignment horizontal="center" vertical="center" wrapText="1"/>
      <protection locked="0"/>
    </xf>
    <xf numFmtId="2" fontId="7" fillId="15" borderId="6" xfId="1" applyNumberFormat="1" applyFont="1" applyFill="1" applyBorder="1" applyAlignment="1" applyProtection="1">
      <protection locked="0"/>
    </xf>
    <xf numFmtId="3" fontId="5" fillId="0" borderId="63" xfId="0" applyNumberFormat="1" applyFont="1" applyFill="1" applyBorder="1" applyProtection="1">
      <protection locked="0"/>
    </xf>
    <xf numFmtId="14" fontId="5" fillId="0" borderId="14" xfId="0" applyNumberFormat="1" applyFont="1" applyFill="1" applyBorder="1" applyProtection="1">
      <protection locked="0"/>
    </xf>
    <xf numFmtId="3" fontId="5" fillId="0" borderId="14" xfId="0" applyNumberFormat="1" applyFont="1" applyFill="1" applyBorder="1" applyProtection="1">
      <protection locked="0"/>
    </xf>
    <xf numFmtId="44" fontId="9" fillId="0" borderId="25" xfId="3" applyNumberFormat="1" applyFont="1" applyFill="1" applyBorder="1" applyProtection="1">
      <protection locked="0"/>
    </xf>
    <xf numFmtId="44" fontId="5" fillId="0" borderId="12" xfId="5" applyNumberFormat="1" applyFont="1" applyFill="1" applyBorder="1" applyAlignment="1">
      <alignment horizontal="center" vertical="center" wrapText="1"/>
    </xf>
    <xf numFmtId="3" fontId="5" fillId="0" borderId="37" xfId="0" applyNumberFormat="1" applyFont="1" applyFill="1" applyBorder="1" applyProtection="1">
      <protection locked="0"/>
    </xf>
    <xf numFmtId="14" fontId="5" fillId="0" borderId="37" xfId="0" applyNumberFormat="1" applyFont="1" applyFill="1" applyBorder="1" applyProtection="1">
      <protection locked="0"/>
    </xf>
    <xf numFmtId="167" fontId="5" fillId="0" borderId="37" xfId="0" applyNumberFormat="1" applyFont="1" applyFill="1" applyBorder="1" applyProtection="1">
      <protection locked="0"/>
    </xf>
    <xf numFmtId="44" fontId="5" fillId="0" borderId="18" xfId="5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Protection="1">
      <protection locked="0"/>
    </xf>
    <xf numFmtId="14" fontId="5" fillId="0" borderId="4" xfId="0" applyNumberFormat="1" applyFont="1" applyFill="1" applyBorder="1" applyProtection="1">
      <protection locked="0"/>
    </xf>
    <xf numFmtId="167" fontId="5" fillId="0" borderId="4" xfId="0" applyNumberFormat="1" applyFont="1" applyFill="1" applyBorder="1" applyProtection="1">
      <protection locked="0"/>
    </xf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Fill="1" applyBorder="1" applyAlignment="1">
      <alignment horizontal="right"/>
    </xf>
    <xf numFmtId="3" fontId="4" fillId="0" borderId="4" xfId="0" applyNumberFormat="1" applyFont="1" applyFill="1" applyBorder="1"/>
    <xf numFmtId="44" fontId="5" fillId="0" borderId="30" xfId="5" applyNumberFormat="1" applyFont="1" applyFill="1" applyBorder="1" applyAlignment="1">
      <alignment horizontal="center" vertical="center" wrapText="1"/>
    </xf>
    <xf numFmtId="44" fontId="5" fillId="0" borderId="10" xfId="5" applyNumberFormat="1" applyFont="1" applyFill="1" applyBorder="1" applyAlignment="1">
      <alignment horizontal="center" vertical="center" wrapText="1"/>
    </xf>
    <xf numFmtId="44" fontId="5" fillId="9" borderId="21" xfId="0" applyNumberFormat="1" applyFont="1" applyFill="1" applyBorder="1" applyAlignment="1" applyProtection="1">
      <protection locked="0"/>
    </xf>
    <xf numFmtId="167" fontId="7" fillId="9" borderId="22" xfId="0" applyNumberFormat="1" applyFont="1" applyFill="1" applyBorder="1" applyProtection="1">
      <protection locked="0"/>
    </xf>
    <xf numFmtId="44" fontId="7" fillId="9" borderId="6" xfId="3" applyNumberFormat="1" applyFont="1" applyFill="1" applyBorder="1" applyAlignment="1" applyProtection="1">
      <alignment horizontal="center"/>
      <protection locked="0"/>
    </xf>
    <xf numFmtId="2" fontId="7" fillId="15" borderId="38" xfId="0" applyNumberFormat="1" applyFont="1" applyFill="1" applyBorder="1" applyAlignment="1" applyProtection="1">
      <protection locked="0"/>
    </xf>
    <xf numFmtId="3" fontId="5" fillId="0" borderId="56" xfId="0" applyNumberFormat="1" applyFont="1" applyBorder="1" applyProtection="1">
      <protection locked="0"/>
    </xf>
    <xf numFmtId="44" fontId="5" fillId="0" borderId="37" xfId="0" applyNumberFormat="1" applyFont="1" applyBorder="1" applyProtection="1">
      <protection locked="0"/>
    </xf>
    <xf numFmtId="44" fontId="9" fillId="0" borderId="37" xfId="3" applyNumberFormat="1" applyFont="1" applyFill="1" applyBorder="1" applyProtection="1">
      <protection locked="0"/>
    </xf>
    <xf numFmtId="44" fontId="5" fillId="0" borderId="40" xfId="3" applyNumberFormat="1" applyFont="1" applyFill="1" applyBorder="1" applyAlignment="1" applyProtection="1">
      <alignment horizontal="center"/>
      <protection locked="0"/>
    </xf>
    <xf numFmtId="3" fontId="5" fillId="0" borderId="4" xfId="0" applyNumberFormat="1" applyFont="1" applyBorder="1" applyProtection="1">
      <protection locked="0"/>
    </xf>
    <xf numFmtId="14" fontId="5" fillId="0" borderId="4" xfId="0" applyNumberFormat="1" applyFont="1" applyBorder="1" applyProtection="1">
      <protection locked="0"/>
    </xf>
    <xf numFmtId="4" fontId="5" fillId="0" borderId="4" xfId="0" applyNumberFormat="1" applyFont="1" applyBorder="1" applyProtection="1">
      <protection locked="0"/>
    </xf>
    <xf numFmtId="44" fontId="5" fillId="0" borderId="18" xfId="5" applyNumberFormat="1" applyFont="1" applyBorder="1" applyAlignment="1">
      <alignment horizontal="center" vertical="center" wrapText="1"/>
    </xf>
    <xf numFmtId="167" fontId="5" fillId="0" borderId="4" xfId="0" applyNumberFormat="1" applyFont="1" applyBorder="1" applyProtection="1">
      <protection locked="0"/>
    </xf>
    <xf numFmtId="3" fontId="5" fillId="0" borderId="4" xfId="0" applyNumberFormat="1" applyFont="1" applyBorder="1" applyAlignment="1" applyProtection="1">
      <alignment horizontal="right"/>
      <protection locked="0"/>
    </xf>
    <xf numFmtId="0" fontId="5" fillId="0" borderId="18" xfId="5" applyFont="1" applyBorder="1" applyAlignment="1">
      <alignment horizontal="center" vertical="center" wrapText="1"/>
    </xf>
    <xf numFmtId="4" fontId="5" fillId="0" borderId="4" xfId="0" applyNumberFormat="1" applyFont="1" applyFill="1" applyBorder="1" applyProtection="1">
      <protection locked="0"/>
    </xf>
    <xf numFmtId="44" fontId="5" fillId="0" borderId="30" xfId="5" applyNumberFormat="1" applyFont="1" applyBorder="1" applyAlignment="1">
      <alignment horizontal="center" vertical="center" wrapText="1"/>
    </xf>
    <xf numFmtId="3" fontId="5" fillId="0" borderId="66" xfId="0" applyNumberFormat="1" applyFont="1" applyBorder="1" applyAlignment="1" applyProtection="1">
      <alignment horizontal="right"/>
      <protection locked="0"/>
    </xf>
    <xf numFmtId="14" fontId="5" fillId="0" borderId="61" xfId="0" applyNumberFormat="1" applyFont="1" applyBorder="1" applyProtection="1">
      <protection locked="0"/>
    </xf>
    <xf numFmtId="4" fontId="5" fillId="0" borderId="54" xfId="0" applyNumberFormat="1" applyFont="1" applyBorder="1" applyProtection="1">
      <protection locked="0"/>
    </xf>
    <xf numFmtId="44" fontId="7" fillId="5" borderId="23" xfId="3" applyNumberFormat="1" applyFont="1" applyFill="1" applyBorder="1" applyProtection="1">
      <protection locked="0"/>
    </xf>
    <xf numFmtId="2" fontId="7" fillId="15" borderId="6" xfId="0" applyNumberFormat="1" applyFont="1" applyFill="1" applyBorder="1" applyAlignment="1" applyProtection="1">
      <protection locked="0"/>
    </xf>
    <xf numFmtId="0" fontId="5" fillId="0" borderId="3" xfId="0" applyNumberFormat="1" applyFont="1" applyFill="1" applyBorder="1" applyProtection="1">
      <protection locked="0"/>
    </xf>
    <xf numFmtId="0" fontId="5" fillId="0" borderId="56" xfId="0" applyNumberFormat="1" applyFont="1" applyFill="1" applyBorder="1" applyProtection="1">
      <protection locked="0"/>
    </xf>
    <xf numFmtId="0" fontId="5" fillId="0" borderId="3" xfId="0" applyNumberFormat="1" applyFont="1" applyFill="1" applyBorder="1" applyAlignment="1" applyProtection="1">
      <alignment horizontal="right"/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0" fontId="5" fillId="0" borderId="0" xfId="0" applyNumberFormat="1" applyFont="1" applyFill="1" applyBorder="1" applyProtection="1">
      <protection locked="0"/>
    </xf>
    <xf numFmtId="44" fontId="5" fillId="0" borderId="61" xfId="0" applyNumberFormat="1" applyFont="1" applyFill="1" applyBorder="1" applyProtection="1">
      <protection locked="0"/>
    </xf>
    <xf numFmtId="44" fontId="5" fillId="0" borderId="54" xfId="0" applyNumberFormat="1" applyFont="1" applyFill="1" applyBorder="1" applyProtection="1">
      <protection locked="0"/>
    </xf>
    <xf numFmtId="44" fontId="5" fillId="0" borderId="34" xfId="3" applyNumberFormat="1" applyFont="1" applyFill="1" applyBorder="1" applyAlignment="1" applyProtection="1">
      <alignment horizontal="center"/>
      <protection locked="0"/>
    </xf>
    <xf numFmtId="3" fontId="5" fillId="0" borderId="56" xfId="0" applyNumberFormat="1" applyFont="1" applyFill="1" applyBorder="1" applyProtection="1">
      <protection locked="0"/>
    </xf>
    <xf numFmtId="44" fontId="5" fillId="0" borderId="37" xfId="0" applyNumberFormat="1" applyFont="1" applyFill="1" applyBorder="1" applyProtection="1">
      <protection locked="0"/>
    </xf>
    <xf numFmtId="44" fontId="5" fillId="0" borderId="4" xfId="0" applyNumberFormat="1" applyFont="1" applyFill="1" applyBorder="1" applyProtection="1">
      <protection locked="0"/>
    </xf>
    <xf numFmtId="3" fontId="5" fillId="0" borderId="5" xfId="0" applyNumberFormat="1" applyFont="1" applyFill="1" applyBorder="1" applyProtection="1">
      <protection locked="0"/>
    </xf>
    <xf numFmtId="44" fontId="5" fillId="0" borderId="5" xfId="0" applyNumberFormat="1" applyFont="1" applyFill="1" applyBorder="1" applyProtection="1">
      <protection locked="0"/>
    </xf>
    <xf numFmtId="44" fontId="7" fillId="8" borderId="43" xfId="0" applyNumberFormat="1" applyFont="1" applyFill="1" applyBorder="1" applyAlignment="1" applyProtection="1">
      <alignment horizontal="center"/>
      <protection locked="0"/>
    </xf>
    <xf numFmtId="3" fontId="7" fillId="8" borderId="60" xfId="0" applyNumberFormat="1" applyFont="1" applyFill="1" applyBorder="1" applyAlignment="1" applyProtection="1">
      <alignment horizontal="center"/>
      <protection locked="0"/>
    </xf>
    <xf numFmtId="44" fontId="7" fillId="8" borderId="44" xfId="0" applyNumberFormat="1" applyFont="1" applyFill="1" applyBorder="1" applyAlignment="1" applyProtection="1">
      <alignment horizontal="center"/>
      <protection locked="0"/>
    </xf>
    <xf numFmtId="167" fontId="7" fillId="8" borderId="44" xfId="0" applyNumberFormat="1" applyFont="1" applyFill="1" applyBorder="1" applyAlignment="1" applyProtection="1">
      <alignment horizontal="center"/>
      <protection locked="0"/>
    </xf>
    <xf numFmtId="44" fontId="7" fillId="8" borderId="60" xfId="0" applyNumberFormat="1" applyFont="1" applyFill="1" applyBorder="1" applyAlignment="1" applyProtection="1">
      <alignment horizontal="center"/>
      <protection locked="0"/>
    </xf>
    <xf numFmtId="44" fontId="4" fillId="0" borderId="46" xfId="7" applyNumberFormat="1" applyFont="1" applyFill="1" applyBorder="1" applyAlignment="1">
      <alignment horizontal="left" wrapText="1"/>
    </xf>
    <xf numFmtId="44" fontId="5" fillId="0" borderId="45" xfId="6" applyNumberFormat="1" applyFont="1" applyFill="1" applyBorder="1" applyAlignment="1">
      <alignment horizontal="right" vertical="center"/>
    </xf>
    <xf numFmtId="44" fontId="5" fillId="0" borderId="37" xfId="6" applyNumberFormat="1" applyFont="1" applyFill="1" applyBorder="1" applyAlignment="1">
      <alignment horizontal="right" vertical="center"/>
    </xf>
    <xf numFmtId="44" fontId="5" fillId="7" borderId="46" xfId="6" applyNumberFormat="1" applyFont="1" applyFill="1" applyBorder="1" applyAlignment="1">
      <alignment horizontal="right" vertical="center"/>
    </xf>
    <xf numFmtId="44" fontId="5" fillId="0" borderId="46" xfId="6" applyNumberFormat="1" applyFont="1" applyFill="1" applyBorder="1" applyAlignment="1">
      <alignment horizontal="right" vertical="center"/>
    </xf>
    <xf numFmtId="44" fontId="7" fillId="0" borderId="45" xfId="6" applyNumberFormat="1" applyFont="1" applyFill="1" applyBorder="1" applyAlignment="1">
      <alignment horizontal="right" vertical="center"/>
    </xf>
    <xf numFmtId="44" fontId="7" fillId="0" borderId="37" xfId="6" applyNumberFormat="1" applyFont="1" applyFill="1" applyBorder="1" applyAlignment="1">
      <alignment horizontal="right" vertical="center"/>
    </xf>
    <xf numFmtId="44" fontId="7" fillId="0" borderId="46" xfId="6" applyNumberFormat="1" applyFont="1" applyFill="1" applyBorder="1" applyAlignment="1">
      <alignment horizontal="right" vertical="center"/>
    </xf>
    <xf numFmtId="44" fontId="7" fillId="0" borderId="19" xfId="5" applyNumberFormat="1" applyFont="1" applyFill="1" applyBorder="1" applyAlignment="1">
      <alignment horizontal="left" vertical="center" wrapText="1"/>
    </xf>
    <xf numFmtId="44" fontId="7" fillId="0" borderId="19" xfId="6" applyNumberFormat="1" applyFont="1" applyFill="1" applyBorder="1" applyAlignment="1">
      <alignment vertical="center"/>
    </xf>
    <xf numFmtId="44" fontId="7" fillId="0" borderId="4" xfId="6" applyNumberFormat="1" applyFont="1" applyFill="1" applyBorder="1" applyAlignment="1">
      <alignment vertical="center"/>
    </xf>
    <xf numFmtId="44" fontId="5" fillId="0" borderId="45" xfId="5" applyNumberFormat="1" applyFont="1" applyBorder="1" applyAlignment="1">
      <alignment horizontal="left" vertical="center" wrapText="1"/>
    </xf>
    <xf numFmtId="44" fontId="4" fillId="0" borderId="46" xfId="7" applyNumberFormat="1" applyFont="1" applyBorder="1" applyAlignment="1">
      <alignment horizontal="left" wrapText="1"/>
    </xf>
    <xf numFmtId="44" fontId="5" fillId="6" borderId="45" xfId="6" applyNumberFormat="1" applyFont="1" applyFill="1" applyBorder="1" applyAlignment="1">
      <alignment horizontal="right" vertical="center"/>
    </xf>
    <xf numFmtId="44" fontId="5" fillId="6" borderId="37" xfId="6" applyNumberFormat="1" applyFont="1" applyFill="1" applyBorder="1" applyAlignment="1">
      <alignment horizontal="right" vertical="center"/>
    </xf>
    <xf numFmtId="44" fontId="5" fillId="0" borderId="19" xfId="5" applyNumberFormat="1" applyFont="1" applyBorder="1" applyAlignment="1">
      <alignment horizontal="left" vertical="center" wrapText="1"/>
    </xf>
    <xf numFmtId="44" fontId="5" fillId="0" borderId="19" xfId="6" applyNumberFormat="1" applyFont="1" applyFill="1" applyBorder="1" applyAlignment="1">
      <alignment vertical="center"/>
    </xf>
    <xf numFmtId="44" fontId="7" fillId="0" borderId="0" xfId="0" applyNumberFormat="1" applyFont="1" applyFill="1" applyBorder="1" applyAlignment="1">
      <alignment horizontal="left" vertical="center" wrapText="1"/>
    </xf>
    <xf numFmtId="44" fontId="7" fillId="0" borderId="0" xfId="0" applyNumberFormat="1" applyFont="1" applyFill="1" applyBorder="1" applyAlignment="1">
      <alignment vertical="center" wrapText="1"/>
    </xf>
    <xf numFmtId="44" fontId="9" fillId="0" borderId="0" xfId="0" applyNumberFormat="1" applyFont="1" applyBorder="1" applyAlignment="1">
      <alignment vertical="center"/>
    </xf>
    <xf numFmtId="44" fontId="8" fillId="0" borderId="0" xfId="0" applyNumberFormat="1" applyFont="1" applyFill="1" applyBorder="1" applyAlignment="1">
      <alignment horizontal="left" vertical="center" wrapText="1"/>
    </xf>
    <xf numFmtId="44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/>
    <xf numFmtId="44" fontId="7" fillId="11" borderId="21" xfId="6" applyNumberFormat="1" applyFont="1" applyFill="1" applyBorder="1" applyAlignment="1">
      <alignment horizontal="right" vertical="center"/>
    </xf>
    <xf numFmtId="44" fontId="5" fillId="11" borderId="23" xfId="6" applyNumberFormat="1" applyFont="1" applyFill="1" applyBorder="1" applyAlignment="1">
      <alignment horizontal="right" vertical="center"/>
    </xf>
    <xf numFmtId="44" fontId="7" fillId="11" borderId="22" xfId="6" applyNumberFormat="1" applyFont="1" applyFill="1" applyBorder="1" applyAlignment="1">
      <alignment horizontal="right" vertical="center"/>
    </xf>
    <xf numFmtId="44" fontId="7" fillId="11" borderId="23" xfId="6" applyNumberFormat="1" applyFont="1" applyFill="1" applyBorder="1" applyAlignment="1">
      <alignment horizontal="right" vertical="center"/>
    </xf>
    <xf numFmtId="44" fontId="4" fillId="0" borderId="46" xfId="0" applyNumberFormat="1" applyFont="1" applyFill="1" applyBorder="1" applyAlignment="1">
      <alignment horizontal="left" vertical="center"/>
    </xf>
    <xf numFmtId="44" fontId="4" fillId="0" borderId="4" xfId="0" applyNumberFormat="1" applyFont="1" applyBorder="1" applyAlignment="1">
      <alignment horizontal="left"/>
    </xf>
    <xf numFmtId="44" fontId="5" fillId="6" borderId="26" xfId="7" applyNumberFormat="1" applyFont="1" applyFill="1" applyBorder="1" applyAlignment="1">
      <alignment horizontal="left" vertical="center" wrapText="1"/>
    </xf>
    <xf numFmtId="44" fontId="5" fillId="6" borderId="46" xfId="7" applyNumberFormat="1" applyFont="1" applyFill="1" applyBorder="1" applyAlignment="1">
      <alignment horizontal="left" vertical="center" wrapText="1"/>
    </xf>
    <xf numFmtId="44" fontId="4" fillId="0" borderId="4" xfId="0" applyNumberFormat="1" applyFont="1" applyBorder="1" applyAlignment="1">
      <alignment horizontal="left" wrapText="1"/>
    </xf>
    <xf numFmtId="44" fontId="5" fillId="6" borderId="19" xfId="6" applyNumberFormat="1" applyFont="1" applyFill="1" applyBorder="1" applyAlignment="1">
      <alignment horizontal="right" vertical="center"/>
    </xf>
    <xf numFmtId="44" fontId="5" fillId="6" borderId="4" xfId="6" applyNumberFormat="1" applyFont="1" applyFill="1" applyBorder="1" applyAlignment="1">
      <alignment horizontal="right" vertical="center"/>
    </xf>
    <xf numFmtId="44" fontId="5" fillId="0" borderId="20" xfId="5" applyNumberFormat="1" applyFont="1" applyBorder="1" applyAlignment="1">
      <alignment horizontal="left" vertical="center" wrapText="1"/>
    </xf>
    <xf numFmtId="44" fontId="4" fillId="0" borderId="5" xfId="0" applyNumberFormat="1" applyFont="1" applyBorder="1" applyAlignment="1">
      <alignment horizontal="left"/>
    </xf>
    <xf numFmtId="44" fontId="5" fillId="6" borderId="28" xfId="7" applyNumberFormat="1" applyFont="1" applyFill="1" applyBorder="1" applyAlignment="1">
      <alignment horizontal="left" vertical="center" wrapText="1"/>
    </xf>
    <xf numFmtId="44" fontId="7" fillId="13" borderId="21" xfId="6" applyNumberFormat="1" applyFont="1" applyFill="1" applyBorder="1" applyAlignment="1">
      <alignment horizontal="right" vertical="center"/>
    </xf>
    <xf numFmtId="44" fontId="5" fillId="13" borderId="23" xfId="6" applyNumberFormat="1" applyFont="1" applyFill="1" applyBorder="1" applyAlignment="1">
      <alignment horizontal="right" vertical="center"/>
    </xf>
    <xf numFmtId="44" fontId="7" fillId="13" borderId="22" xfId="6" applyNumberFormat="1" applyFont="1" applyFill="1" applyBorder="1" applyAlignment="1">
      <alignment horizontal="right" vertical="center"/>
    </xf>
    <xf numFmtId="44" fontId="7" fillId="13" borderId="23" xfId="6" applyNumberFormat="1" applyFont="1" applyFill="1" applyBorder="1" applyAlignment="1">
      <alignment horizontal="right" vertical="center"/>
    </xf>
    <xf numFmtId="44" fontId="5" fillId="12" borderId="45" xfId="6" applyNumberFormat="1" applyFont="1" applyFill="1" applyBorder="1" applyAlignment="1">
      <alignment horizontal="right" vertical="center"/>
    </xf>
    <xf numFmtId="44" fontId="5" fillId="12" borderId="46" xfId="6" applyNumberFormat="1" applyFont="1" applyFill="1" applyBorder="1" applyAlignment="1">
      <alignment horizontal="right" vertical="center"/>
    </xf>
    <xf numFmtId="44" fontId="7" fillId="12" borderId="45" xfId="6" applyNumberFormat="1" applyFont="1" applyFill="1" applyBorder="1" applyAlignment="1">
      <alignment horizontal="right" vertical="center"/>
    </xf>
    <xf numFmtId="44" fontId="7" fillId="12" borderId="37" xfId="6" applyNumberFormat="1" applyFont="1" applyFill="1" applyBorder="1" applyAlignment="1">
      <alignment horizontal="right" vertical="center"/>
    </xf>
    <xf numFmtId="44" fontId="7" fillId="12" borderId="46" xfId="6" applyNumberFormat="1" applyFont="1" applyFill="1" applyBorder="1" applyAlignment="1">
      <alignment horizontal="right" vertical="center"/>
    </xf>
    <xf numFmtId="44" fontId="5" fillId="12" borderId="19" xfId="6" applyNumberFormat="1" applyFont="1" applyFill="1" applyBorder="1" applyAlignment="1">
      <alignment horizontal="right" vertical="center"/>
    </xf>
    <xf numFmtId="44" fontId="5" fillId="12" borderId="26" xfId="6" applyNumberFormat="1" applyFont="1" applyFill="1" applyBorder="1" applyAlignment="1">
      <alignment horizontal="right" vertical="center"/>
    </xf>
    <xf numFmtId="44" fontId="7" fillId="12" borderId="19" xfId="6" applyNumberFormat="1" applyFont="1" applyFill="1" applyBorder="1" applyAlignment="1">
      <alignment horizontal="right" vertical="center"/>
    </xf>
    <xf numFmtId="44" fontId="7" fillId="12" borderId="4" xfId="6" applyNumberFormat="1" applyFont="1" applyFill="1" applyBorder="1" applyAlignment="1">
      <alignment horizontal="right" vertical="center"/>
    </xf>
    <xf numFmtId="44" fontId="7" fillId="12" borderId="26" xfId="6" applyNumberFormat="1" applyFont="1" applyFill="1" applyBorder="1" applyAlignment="1">
      <alignment horizontal="right" vertical="center"/>
    </xf>
    <xf numFmtId="44" fontId="5" fillId="6" borderId="19" xfId="7" applyNumberFormat="1" applyFont="1" applyFill="1" applyBorder="1" applyAlignment="1">
      <alignment vertical="center" wrapText="1"/>
    </xf>
    <xf numFmtId="44" fontId="5" fillId="6" borderId="4" xfId="7" applyNumberFormat="1" applyFont="1" applyFill="1" applyBorder="1" applyAlignment="1">
      <alignment vertical="center" wrapText="1"/>
    </xf>
    <xf numFmtId="44" fontId="5" fillId="6" borderId="20" xfId="7" applyNumberFormat="1" applyFont="1" applyFill="1" applyBorder="1" applyAlignment="1">
      <alignment vertical="center" wrapText="1"/>
    </xf>
    <xf numFmtId="44" fontId="5" fillId="6" borderId="5" xfId="7" applyNumberFormat="1" applyFont="1" applyFill="1" applyBorder="1" applyAlignment="1">
      <alignment vertical="center" wrapText="1"/>
    </xf>
    <xf numFmtId="44" fontId="5" fillId="0" borderId="0" xfId="0" applyNumberFormat="1" applyFont="1" applyBorder="1" applyAlignment="1">
      <alignment horizontal="left"/>
    </xf>
    <xf numFmtId="44" fontId="5" fillId="0" borderId="0" xfId="7" applyNumberFormat="1" applyFont="1" applyBorder="1" applyAlignment="1">
      <alignment horizontal="left"/>
    </xf>
    <xf numFmtId="44" fontId="5" fillId="0" borderId="0" xfId="0" applyNumberFormat="1" applyFont="1" applyBorder="1"/>
    <xf numFmtId="44" fontId="5" fillId="0" borderId="0" xfId="3" applyNumberFormat="1" applyFont="1" applyFill="1" applyBorder="1"/>
    <xf numFmtId="44" fontId="9" fillId="0" borderId="0" xfId="0" applyNumberFormat="1" applyFont="1" applyBorder="1"/>
    <xf numFmtId="44" fontId="9" fillId="0" borderId="0" xfId="3" applyNumberFormat="1" applyFont="1" applyFill="1" applyBorder="1"/>
    <xf numFmtId="0" fontId="4" fillId="0" borderId="0" xfId="0" applyFont="1" applyAlignment="1">
      <alignment horizontal="left"/>
    </xf>
    <xf numFmtId="44" fontId="7" fillId="0" borderId="0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18" borderId="4" xfId="0" applyFont="1" applyFill="1" applyBorder="1" applyAlignment="1">
      <alignment horizontal="left" wrapText="1"/>
    </xf>
    <xf numFmtId="0" fontId="11" fillId="18" borderId="4" xfId="0" applyFont="1" applyFill="1" applyBorder="1" applyAlignment="1">
      <alignment horizontal="left" vertical="center" wrapText="1"/>
    </xf>
    <xf numFmtId="0" fontId="12" fillId="18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3" fillId="18" borderId="4" xfId="0" applyFont="1" applyFill="1" applyBorder="1" applyAlignment="1">
      <alignment horizontal="left" wrapText="1"/>
    </xf>
    <xf numFmtId="0" fontId="1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44" fontId="7" fillId="7" borderId="26" xfId="6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wrapText="1"/>
    </xf>
    <xf numFmtId="0" fontId="6" fillId="0" borderId="0" xfId="0" applyFont="1"/>
    <xf numFmtId="0" fontId="11" fillId="6" borderId="4" xfId="0" applyFont="1" applyFill="1" applyBorder="1" applyAlignment="1">
      <alignment horizontal="left" vertical="center" wrapText="1"/>
    </xf>
    <xf numFmtId="44" fontId="9" fillId="0" borderId="46" xfId="3" applyNumberFormat="1" applyFont="1" applyFill="1" applyBorder="1" applyProtection="1">
      <protection locked="0"/>
    </xf>
    <xf numFmtId="44" fontId="9" fillId="0" borderId="67" xfId="3" applyNumberFormat="1" applyFont="1" applyFill="1" applyBorder="1" applyProtection="1">
      <protection locked="0"/>
    </xf>
    <xf numFmtId="44" fontId="5" fillId="0" borderId="68" xfId="5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Protection="1">
      <protection locked="0"/>
    </xf>
    <xf numFmtId="44" fontId="5" fillId="0" borderId="60" xfId="0" applyNumberFormat="1" applyFont="1" applyFill="1" applyBorder="1" applyProtection="1">
      <protection locked="0"/>
    </xf>
    <xf numFmtId="44" fontId="5" fillId="0" borderId="44" xfId="0" applyNumberFormat="1" applyFont="1" applyFill="1" applyBorder="1" applyProtection="1">
      <protection locked="0"/>
    </xf>
    <xf numFmtId="44" fontId="5" fillId="0" borderId="32" xfId="3" applyNumberFormat="1" applyFont="1" applyFill="1" applyBorder="1" applyAlignment="1" applyProtection="1">
      <alignment horizontal="center"/>
      <protection locked="0"/>
    </xf>
    <xf numFmtId="44" fontId="5" fillId="19" borderId="45" xfId="5" applyNumberFormat="1" applyFont="1" applyFill="1" applyBorder="1" applyAlignment="1">
      <alignment horizontal="left" vertical="center" wrapText="1"/>
    </xf>
    <xf numFmtId="0" fontId="10" fillId="19" borderId="4" xfId="0" applyFont="1" applyFill="1" applyBorder="1" applyAlignment="1">
      <alignment horizontal="left" vertical="center" wrapText="1"/>
    </xf>
    <xf numFmtId="44" fontId="4" fillId="19" borderId="46" xfId="7" applyNumberFormat="1" applyFont="1" applyFill="1" applyBorder="1" applyAlignment="1">
      <alignment horizontal="left"/>
    </xf>
    <xf numFmtId="44" fontId="5" fillId="19" borderId="13" xfId="6" applyNumberFormat="1" applyFont="1" applyFill="1" applyBorder="1" applyAlignment="1">
      <alignment horizontal="right" vertical="center"/>
    </xf>
    <xf numFmtId="44" fontId="5" fillId="19" borderId="36" xfId="6" applyNumberFormat="1" applyFont="1" applyFill="1" applyBorder="1" applyAlignment="1">
      <alignment horizontal="right" vertical="center"/>
    </xf>
    <xf numFmtId="44" fontId="5" fillId="19" borderId="25" xfId="6" applyNumberFormat="1" applyFont="1" applyFill="1" applyBorder="1" applyAlignment="1">
      <alignment horizontal="right" vertical="center"/>
    </xf>
    <xf numFmtId="44" fontId="7" fillId="19" borderId="13" xfId="6" applyNumberFormat="1" applyFont="1" applyFill="1" applyBorder="1" applyAlignment="1">
      <alignment horizontal="right" vertical="center"/>
    </xf>
    <xf numFmtId="44" fontId="7" fillId="19" borderId="14" xfId="6" applyNumberFormat="1" applyFont="1" applyFill="1" applyBorder="1" applyAlignment="1">
      <alignment horizontal="right" vertical="center"/>
    </xf>
    <xf numFmtId="44" fontId="7" fillId="19" borderId="25" xfId="6" applyNumberFormat="1" applyFont="1" applyFill="1" applyBorder="1" applyAlignment="1">
      <alignment horizontal="right" vertical="center"/>
    </xf>
    <xf numFmtId="0" fontId="4" fillId="19" borderId="0" xfId="0" applyFont="1" applyFill="1"/>
    <xf numFmtId="44" fontId="5" fillId="19" borderId="19" xfId="5" applyNumberFormat="1" applyFont="1" applyFill="1" applyBorder="1" applyAlignment="1">
      <alignment horizontal="left" vertical="center" wrapText="1"/>
    </xf>
    <xf numFmtId="44" fontId="4" fillId="19" borderId="26" xfId="7" applyNumberFormat="1" applyFont="1" applyFill="1" applyBorder="1" applyAlignment="1">
      <alignment horizontal="left" wrapText="1"/>
    </xf>
    <xf numFmtId="44" fontId="5" fillId="19" borderId="19" xfId="6" applyNumberFormat="1" applyFont="1" applyFill="1" applyBorder="1" applyAlignment="1">
      <alignment horizontal="right" vertical="center"/>
    </xf>
    <xf numFmtId="44" fontId="5" fillId="19" borderId="37" xfId="6" applyNumberFormat="1" applyFont="1" applyFill="1" applyBorder="1" applyAlignment="1">
      <alignment horizontal="right" vertical="center"/>
    </xf>
    <xf numFmtId="44" fontId="5" fillId="19" borderId="26" xfId="6" applyNumberFormat="1" applyFont="1" applyFill="1" applyBorder="1" applyAlignment="1">
      <alignment horizontal="right" vertical="center"/>
    </xf>
    <xf numFmtId="44" fontId="7" fillId="19" borderId="19" xfId="6" applyNumberFormat="1" applyFont="1" applyFill="1" applyBorder="1" applyAlignment="1">
      <alignment horizontal="right" vertical="center"/>
    </xf>
    <xf numFmtId="44" fontId="7" fillId="19" borderId="4" xfId="6" applyNumberFormat="1" applyFont="1" applyFill="1" applyBorder="1" applyAlignment="1">
      <alignment horizontal="right" vertical="center"/>
    </xf>
    <xf numFmtId="44" fontId="7" fillId="19" borderId="26" xfId="6" applyNumberFormat="1" applyFont="1" applyFill="1" applyBorder="1" applyAlignment="1">
      <alignment horizontal="right" vertical="center"/>
    </xf>
    <xf numFmtId="0" fontId="11" fillId="19" borderId="4" xfId="0" applyFont="1" applyFill="1" applyBorder="1" applyAlignment="1">
      <alignment horizontal="left" vertical="center" wrapText="1"/>
    </xf>
    <xf numFmtId="0" fontId="4" fillId="20" borderId="0" xfId="0" applyFont="1" applyFill="1"/>
    <xf numFmtId="14" fontId="5" fillId="0" borderId="14" xfId="0" applyNumberFormat="1" applyFont="1" applyFill="1" applyBorder="1" applyAlignment="1" applyProtection="1">
      <alignment horizontal="left"/>
      <protection locked="0"/>
    </xf>
    <xf numFmtId="14" fontId="5" fillId="0" borderId="4" xfId="0" applyNumberFormat="1" applyFont="1" applyFill="1" applyBorder="1" applyAlignment="1" applyProtection="1">
      <alignment horizontal="left"/>
      <protection locked="0"/>
    </xf>
    <xf numFmtId="14" fontId="5" fillId="0" borderId="37" xfId="0" applyNumberFormat="1" applyFont="1" applyFill="1" applyBorder="1" applyAlignment="1" applyProtection="1">
      <alignment horizontal="left"/>
      <protection locked="0"/>
    </xf>
    <xf numFmtId="44" fontId="7" fillId="0" borderId="0" xfId="0" applyNumberFormat="1" applyFont="1" applyFill="1" applyBorder="1" applyAlignment="1">
      <alignment horizontal="left" vertical="center" wrapText="1"/>
    </xf>
    <xf numFmtId="44" fontId="9" fillId="0" borderId="57" xfId="3" applyNumberFormat="1" applyFont="1" applyFill="1" applyBorder="1" applyProtection="1">
      <protection locked="0"/>
    </xf>
    <xf numFmtId="44" fontId="5" fillId="18" borderId="19" xfId="5" applyNumberFormat="1" applyFont="1" applyFill="1" applyBorder="1" applyAlignment="1">
      <alignment horizontal="left" vertical="center" wrapText="1"/>
    </xf>
    <xf numFmtId="44" fontId="4" fillId="18" borderId="26" xfId="7" applyNumberFormat="1" applyFont="1" applyFill="1" applyBorder="1" applyAlignment="1">
      <alignment horizontal="left" wrapText="1"/>
    </xf>
    <xf numFmtId="44" fontId="7" fillId="18" borderId="19" xfId="6" applyNumberFormat="1" applyFont="1" applyFill="1" applyBorder="1" applyAlignment="1">
      <alignment horizontal="right" vertical="center"/>
    </xf>
    <xf numFmtId="44" fontId="7" fillId="18" borderId="4" xfId="6" applyNumberFormat="1" applyFont="1" applyFill="1" applyBorder="1" applyAlignment="1">
      <alignment horizontal="right" vertical="center"/>
    </xf>
    <xf numFmtId="44" fontId="7" fillId="18" borderId="26" xfId="6" applyNumberFormat="1" applyFont="1" applyFill="1" applyBorder="1" applyAlignment="1">
      <alignment horizontal="right" vertical="center"/>
    </xf>
    <xf numFmtId="44" fontId="5" fillId="18" borderId="45" xfId="5" applyNumberFormat="1" applyFont="1" applyFill="1" applyBorder="1" applyAlignment="1">
      <alignment horizontal="left" vertical="center" wrapText="1"/>
    </xf>
    <xf numFmtId="44" fontId="7" fillId="18" borderId="26" xfId="7" applyNumberFormat="1" applyFont="1" applyFill="1" applyBorder="1" applyAlignment="1">
      <alignment horizontal="left"/>
    </xf>
    <xf numFmtId="44" fontId="7" fillId="18" borderId="19" xfId="5" applyNumberFormat="1" applyFont="1" applyFill="1" applyBorder="1" applyAlignment="1">
      <alignment horizontal="left" vertical="center" wrapText="1"/>
    </xf>
    <xf numFmtId="44" fontId="7" fillId="18" borderId="19" xfId="6" applyNumberFormat="1" applyFont="1" applyFill="1" applyBorder="1" applyAlignment="1">
      <alignment vertical="center"/>
    </xf>
    <xf numFmtId="44" fontId="7" fillId="18" borderId="4" xfId="6" applyNumberFormat="1" applyFont="1" applyFill="1" applyBorder="1" applyAlignment="1">
      <alignment vertical="center"/>
    </xf>
    <xf numFmtId="44" fontId="5" fillId="18" borderId="26" xfId="6" applyNumberFormat="1" applyFont="1" applyFill="1" applyBorder="1" applyAlignment="1">
      <alignment horizontal="right" vertical="center"/>
    </xf>
    <xf numFmtId="44" fontId="7" fillId="0" borderId="15" xfId="6" applyNumberFormat="1" applyFont="1" applyFill="1" applyBorder="1" applyAlignment="1">
      <alignment horizontal="right" vertical="center"/>
    </xf>
    <xf numFmtId="44" fontId="7" fillId="0" borderId="1" xfId="6" applyNumberFormat="1" applyFont="1" applyFill="1" applyBorder="1" applyAlignment="1">
      <alignment horizontal="right" vertical="center"/>
    </xf>
    <xf numFmtId="44" fontId="7" fillId="0" borderId="57" xfId="6" applyNumberFormat="1" applyFont="1" applyFill="1" applyBorder="1" applyAlignment="1">
      <alignment horizontal="right" vertical="center"/>
    </xf>
    <xf numFmtId="44" fontId="7" fillId="18" borderId="1" xfId="6" applyNumberFormat="1" applyFont="1" applyFill="1" applyBorder="1" applyAlignment="1">
      <alignment horizontal="right" vertical="center"/>
    </xf>
    <xf numFmtId="44" fontId="7" fillId="12" borderId="57" xfId="6" applyNumberFormat="1" applyFont="1" applyFill="1" applyBorder="1" applyAlignment="1">
      <alignment horizontal="right" vertical="center"/>
    </xf>
    <xf numFmtId="44" fontId="7" fillId="12" borderId="1" xfId="6" applyNumberFormat="1" applyFont="1" applyFill="1" applyBorder="1" applyAlignment="1">
      <alignment horizontal="right" vertical="center"/>
    </xf>
    <xf numFmtId="44" fontId="7" fillId="0" borderId="70" xfId="6" applyNumberFormat="1" applyFont="1" applyFill="1" applyBorder="1" applyAlignment="1">
      <alignment horizontal="right" vertical="center"/>
    </xf>
    <xf numFmtId="3" fontId="8" fillId="0" borderId="55" xfId="0" applyNumberFormat="1" applyFont="1" applyFill="1" applyBorder="1" applyAlignment="1" applyProtection="1">
      <alignment horizontal="center" vertical="center" wrapText="1"/>
    </xf>
    <xf numFmtId="44" fontId="7" fillId="10" borderId="55" xfId="8" applyNumberFormat="1" applyFont="1" applyFill="1" applyBorder="1" applyAlignment="1">
      <alignment horizontal="right" vertical="center"/>
    </xf>
    <xf numFmtId="44" fontId="7" fillId="11" borderId="55" xfId="6" applyNumberFormat="1" applyFont="1" applyFill="1" applyBorder="1" applyAlignment="1">
      <alignment horizontal="right" vertical="center"/>
    </xf>
    <xf numFmtId="44" fontId="7" fillId="13" borderId="55" xfId="6" applyNumberFormat="1" applyFont="1" applyFill="1" applyBorder="1" applyAlignment="1">
      <alignment horizontal="right" vertical="center"/>
    </xf>
    <xf numFmtId="2" fontId="7" fillId="15" borderId="38" xfId="1" applyNumberFormat="1" applyFont="1" applyFill="1" applyBorder="1" applyAlignment="1" applyProtection="1">
      <protection locked="0"/>
    </xf>
    <xf numFmtId="44" fontId="7" fillId="0" borderId="21" xfId="0" applyNumberFormat="1" applyFont="1" applyBorder="1" applyAlignment="1" applyProtection="1">
      <alignment horizontal="center" vertical="center" wrapText="1"/>
      <protection locked="0"/>
    </xf>
    <xf numFmtId="3" fontId="7" fillId="0" borderId="59" xfId="0" applyNumberFormat="1" applyFont="1" applyBorder="1" applyAlignment="1" applyProtection="1">
      <alignment horizontal="center" vertical="center"/>
      <protection locked="0"/>
    </xf>
    <xf numFmtId="44" fontId="7" fillId="0" borderId="55" xfId="0" applyNumberFormat="1" applyFont="1" applyBorder="1" applyAlignment="1" applyProtection="1">
      <alignment horizontal="center" vertical="center" wrapText="1"/>
      <protection locked="0"/>
    </xf>
    <xf numFmtId="44" fontId="7" fillId="0" borderId="6" xfId="0" applyNumberFormat="1" applyFont="1" applyBorder="1" applyAlignment="1" applyProtection="1">
      <alignment horizontal="center" vertical="center" wrapText="1"/>
      <protection locked="0"/>
    </xf>
    <xf numFmtId="14" fontId="5" fillId="0" borderId="37" xfId="0" applyNumberFormat="1" applyFont="1" applyFill="1" applyBorder="1" applyAlignment="1" applyProtection="1">
      <alignment horizontal="right"/>
      <protection locked="0"/>
    </xf>
    <xf numFmtId="14" fontId="5" fillId="0" borderId="4" xfId="0" applyNumberFormat="1" applyFont="1" applyBorder="1" applyAlignment="1" applyProtection="1">
      <alignment horizontal="right"/>
      <protection locked="0"/>
    </xf>
    <xf numFmtId="14" fontId="5" fillId="0" borderId="61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/>
    <xf numFmtId="4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23" xfId="0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Border="1"/>
    <xf numFmtId="4" fontId="4" fillId="0" borderId="25" xfId="0" applyNumberFormat="1" applyFont="1" applyBorder="1"/>
    <xf numFmtId="4" fontId="4" fillId="0" borderId="19" xfId="0" applyNumberFormat="1" applyFont="1" applyBorder="1"/>
    <xf numFmtId="4" fontId="4" fillId="0" borderId="26" xfId="0" applyNumberFormat="1" applyFont="1" applyBorder="1"/>
    <xf numFmtId="4" fontId="7" fillId="18" borderId="19" xfId="6" applyNumberFormat="1" applyFont="1" applyFill="1" applyBorder="1" applyAlignment="1">
      <alignment horizontal="right" vertical="center"/>
    </xf>
    <xf numFmtId="4" fontId="7" fillId="18" borderId="26" xfId="6" applyNumberFormat="1" applyFont="1" applyFill="1" applyBorder="1" applyAlignment="1">
      <alignment horizontal="right" vertical="center"/>
    </xf>
    <xf numFmtId="4" fontId="4" fillId="0" borderId="45" xfId="0" applyNumberFormat="1" applyFont="1" applyBorder="1"/>
    <xf numFmtId="4" fontId="4" fillId="0" borderId="46" xfId="0" applyNumberFormat="1" applyFont="1" applyBorder="1"/>
    <xf numFmtId="4" fontId="7" fillId="18" borderId="45" xfId="6" applyNumberFormat="1" applyFont="1" applyFill="1" applyBorder="1" applyAlignment="1">
      <alignment horizontal="right" vertical="center"/>
    </xf>
    <xf numFmtId="4" fontId="7" fillId="18" borderId="46" xfId="6" applyNumberFormat="1" applyFont="1" applyFill="1" applyBorder="1" applyAlignment="1">
      <alignment horizontal="right" vertical="center"/>
    </xf>
    <xf numFmtId="4" fontId="7" fillId="10" borderId="21" xfId="8" applyNumberFormat="1" applyFont="1" applyFill="1" applyBorder="1" applyAlignment="1">
      <alignment horizontal="right" vertical="center"/>
    </xf>
    <xf numFmtId="4" fontId="7" fillId="10" borderId="6" xfId="8" applyNumberFormat="1" applyFont="1" applyFill="1" applyBorder="1" applyAlignment="1">
      <alignment horizontal="right" vertical="center"/>
    </xf>
    <xf numFmtId="4" fontId="7" fillId="18" borderId="53" xfId="6" applyNumberFormat="1" applyFont="1" applyFill="1" applyBorder="1" applyAlignment="1">
      <alignment horizontal="right" vertical="center"/>
    </xf>
    <xf numFmtId="4" fontId="7" fillId="18" borderId="69" xfId="6" applyNumberFormat="1" applyFont="1" applyFill="1" applyBorder="1" applyAlignment="1">
      <alignment horizontal="right" vertical="center"/>
    </xf>
    <xf numFmtId="4" fontId="7" fillId="11" borderId="21" xfId="6" applyNumberFormat="1" applyFont="1" applyFill="1" applyBorder="1" applyAlignment="1">
      <alignment horizontal="right" vertical="center"/>
    </xf>
    <xf numFmtId="4" fontId="7" fillId="11" borderId="6" xfId="6" applyNumberFormat="1" applyFont="1" applyFill="1" applyBorder="1" applyAlignment="1">
      <alignment horizontal="right" vertical="center"/>
    </xf>
    <xf numFmtId="4" fontId="4" fillId="0" borderId="71" xfId="0" applyNumberFormat="1" applyFont="1" applyBorder="1"/>
    <xf numFmtId="4" fontId="7" fillId="10" borderId="23" xfId="8" applyNumberFormat="1" applyFont="1" applyFill="1" applyBorder="1" applyAlignment="1">
      <alignment horizontal="right" vertical="center"/>
    </xf>
    <xf numFmtId="4" fontId="7" fillId="11" borderId="23" xfId="6" applyNumberFormat="1" applyFont="1" applyFill="1" applyBorder="1" applyAlignment="1">
      <alignment horizontal="right" vertical="center"/>
    </xf>
    <xf numFmtId="4" fontId="7" fillId="12" borderId="19" xfId="6" applyNumberFormat="1" applyFont="1" applyFill="1" applyBorder="1" applyAlignment="1">
      <alignment horizontal="right" vertical="center"/>
    </xf>
    <xf numFmtId="4" fontId="7" fillId="12" borderId="26" xfId="6" applyNumberFormat="1" applyFont="1" applyFill="1" applyBorder="1" applyAlignment="1">
      <alignment horizontal="right" vertical="center"/>
    </xf>
    <xf numFmtId="4" fontId="7" fillId="11" borderId="43" xfId="6" applyNumberFormat="1" applyFont="1" applyFill="1" applyBorder="1" applyAlignment="1">
      <alignment horizontal="right" vertical="center"/>
    </xf>
    <xf numFmtId="4" fontId="7" fillId="11" borderId="67" xfId="6" applyNumberFormat="1" applyFont="1" applyFill="1" applyBorder="1" applyAlignment="1">
      <alignment horizontal="right" vertical="center"/>
    </xf>
    <xf numFmtId="4" fontId="7" fillId="13" borderId="21" xfId="6" applyNumberFormat="1" applyFont="1" applyFill="1" applyBorder="1" applyAlignment="1">
      <alignment horizontal="right" vertical="center"/>
    </xf>
    <xf numFmtId="4" fontId="7" fillId="13" borderId="23" xfId="6" applyNumberFormat="1" applyFont="1" applyFill="1" applyBorder="1" applyAlignment="1">
      <alignment horizontal="right" vertical="center"/>
    </xf>
    <xf numFmtId="14" fontId="5" fillId="0" borderId="4" xfId="0" applyNumberFormat="1" applyFont="1" applyBorder="1" applyAlignment="1" applyProtection="1">
      <alignment horizontal="left"/>
      <protection locked="0"/>
    </xf>
    <xf numFmtId="3" fontId="5" fillId="0" borderId="37" xfId="0" applyNumberFormat="1" applyFont="1" applyBorder="1" applyProtection="1">
      <protection locked="0"/>
    </xf>
    <xf numFmtId="167" fontId="5" fillId="0" borderId="37" xfId="0" applyNumberFormat="1" applyFont="1" applyBorder="1" applyProtection="1">
      <protection locked="0"/>
    </xf>
    <xf numFmtId="44" fontId="5" fillId="0" borderId="68" xfId="5" applyNumberFormat="1" applyFont="1" applyBorder="1" applyAlignment="1">
      <alignment horizontal="center" vertical="center" wrapText="1"/>
    </xf>
    <xf numFmtId="3" fontId="5" fillId="0" borderId="73" xfId="0" applyNumberFormat="1" applyFont="1" applyBorder="1" applyProtection="1">
      <protection locked="0"/>
    </xf>
    <xf numFmtId="4" fontId="5" fillId="0" borderId="73" xfId="0" applyNumberFormat="1" applyFont="1" applyBorder="1" applyProtection="1">
      <protection locked="0"/>
    </xf>
    <xf numFmtId="44" fontId="9" fillId="0" borderId="73" xfId="3" applyNumberFormat="1" applyFont="1" applyFill="1" applyBorder="1" applyProtection="1">
      <protection locked="0"/>
    </xf>
    <xf numFmtId="44" fontId="5" fillId="0" borderId="75" xfId="5" applyNumberFormat="1" applyFont="1" applyFill="1" applyBorder="1" applyAlignment="1">
      <alignment horizontal="center" vertical="center" wrapText="1"/>
    </xf>
    <xf numFmtId="44" fontId="9" fillId="0" borderId="26" xfId="3" applyNumberFormat="1" applyFont="1" applyFill="1" applyBorder="1" applyProtection="1">
      <protection locked="0"/>
    </xf>
    <xf numFmtId="14" fontId="5" fillId="0" borderId="73" xfId="0" applyNumberFormat="1" applyFont="1" applyFill="1" applyBorder="1" applyAlignment="1" applyProtection="1">
      <alignment horizontal="left"/>
      <protection locked="0"/>
    </xf>
    <xf numFmtId="167" fontId="5" fillId="0" borderId="73" xfId="0" applyNumberFormat="1" applyFont="1" applyFill="1" applyBorder="1" applyProtection="1">
      <protection locked="0"/>
    </xf>
    <xf numFmtId="3" fontId="7" fillId="0" borderId="23" xfId="0" applyNumberFormat="1" applyFont="1" applyFill="1" applyBorder="1" applyAlignment="1" applyProtection="1">
      <alignment horizontal="left" vertical="center" wrapText="1"/>
    </xf>
    <xf numFmtId="44" fontId="5" fillId="7" borderId="46" xfId="6" applyNumberFormat="1" applyFont="1" applyFill="1" applyBorder="1" applyAlignment="1">
      <alignment horizontal="left" vertical="center"/>
    </xf>
    <xf numFmtId="44" fontId="7" fillId="10" borderId="23" xfId="8" applyNumberFormat="1" applyFont="1" applyFill="1" applyBorder="1" applyAlignment="1">
      <alignment horizontal="left" vertical="center"/>
    </xf>
    <xf numFmtId="44" fontId="7" fillId="0" borderId="22" xfId="0" applyNumberFormat="1" applyFont="1" applyBorder="1" applyAlignment="1" applyProtection="1">
      <alignment horizontal="left" vertical="center"/>
      <protection locked="0"/>
    </xf>
    <xf numFmtId="14" fontId="5" fillId="0" borderId="37" xfId="0" applyNumberFormat="1" applyFont="1" applyBorder="1" applyAlignment="1" applyProtection="1">
      <alignment horizontal="left"/>
      <protection locked="0"/>
    </xf>
    <xf numFmtId="44" fontId="5" fillId="0" borderId="37" xfId="0" applyNumberFormat="1" applyFont="1" applyFill="1" applyBorder="1" applyAlignment="1" applyProtection="1">
      <alignment horizontal="left"/>
      <protection locked="0"/>
    </xf>
    <xf numFmtId="44" fontId="5" fillId="0" borderId="4" xfId="0" applyNumberFormat="1" applyFont="1" applyFill="1" applyBorder="1" applyAlignment="1" applyProtection="1">
      <alignment horizontal="left"/>
      <protection locked="0"/>
    </xf>
    <xf numFmtId="44" fontId="5" fillId="0" borderId="5" xfId="0" applyNumberFormat="1" applyFont="1" applyFill="1" applyBorder="1" applyAlignment="1" applyProtection="1">
      <alignment horizontal="left"/>
      <protection locked="0"/>
    </xf>
    <xf numFmtId="44" fontId="7" fillId="8" borderId="44" xfId="0" applyNumberFormat="1" applyFont="1" applyFill="1" applyBorder="1" applyAlignment="1" applyProtection="1">
      <alignment horizontal="left"/>
      <protection locked="0"/>
    </xf>
    <xf numFmtId="3" fontId="5" fillId="0" borderId="63" xfId="0" applyNumberFormat="1" applyFont="1" applyFill="1" applyBorder="1" applyAlignment="1" applyProtection="1">
      <alignment horizontal="left"/>
      <protection locked="0"/>
    </xf>
    <xf numFmtId="3" fontId="5" fillId="0" borderId="37" xfId="0" applyNumberFormat="1" applyFont="1" applyFill="1" applyBorder="1" applyAlignment="1" applyProtection="1">
      <alignment horizontal="left"/>
      <protection locked="0"/>
    </xf>
    <xf numFmtId="3" fontId="5" fillId="0" borderId="4" xfId="0" applyNumberFormat="1" applyFont="1" applyFill="1" applyBorder="1" applyAlignment="1" applyProtection="1">
      <alignment horizontal="left"/>
      <protection locked="0"/>
    </xf>
    <xf numFmtId="3" fontId="5" fillId="0" borderId="56" xfId="0" applyNumberFormat="1" applyFont="1" applyBorder="1" applyAlignment="1" applyProtection="1">
      <alignment horizontal="left"/>
      <protection locked="0"/>
    </xf>
    <xf numFmtId="3" fontId="5" fillId="0" borderId="4" xfId="0" applyNumberFormat="1" applyFont="1" applyBorder="1" applyAlignment="1" applyProtection="1">
      <alignment horizontal="left"/>
      <protection locked="0"/>
    </xf>
    <xf numFmtId="14" fontId="5" fillId="0" borderId="36" xfId="0" applyNumberFormat="1" applyFont="1" applyFill="1" applyBorder="1" applyAlignment="1" applyProtection="1">
      <alignment horizontal="left"/>
      <protection locked="0"/>
    </xf>
    <xf numFmtId="0" fontId="5" fillId="0" borderId="68" xfId="5" applyFont="1" applyBorder="1" applyAlignment="1">
      <alignment horizontal="center" vertical="center" wrapText="1"/>
    </xf>
    <xf numFmtId="3" fontId="5" fillId="0" borderId="73" xfId="0" applyNumberFormat="1" applyFont="1" applyBorder="1" applyAlignment="1" applyProtection="1">
      <alignment horizontal="right"/>
      <protection locked="0"/>
    </xf>
    <xf numFmtId="14" fontId="5" fillId="0" borderId="73" xfId="0" applyNumberFormat="1" applyFont="1" applyBorder="1" applyAlignment="1" applyProtection="1">
      <alignment horizontal="left"/>
      <protection locked="0"/>
    </xf>
    <xf numFmtId="167" fontId="5" fillId="0" borderId="73" xfId="0" applyNumberFormat="1" applyFont="1" applyBorder="1" applyProtection="1">
      <protection locked="0"/>
    </xf>
    <xf numFmtId="44" fontId="5" fillId="0" borderId="75" xfId="5" applyNumberFormat="1" applyFont="1" applyBorder="1" applyAlignment="1">
      <alignment horizontal="center" vertical="center" wrapText="1"/>
    </xf>
    <xf numFmtId="44" fontId="5" fillId="0" borderId="53" xfId="0" applyNumberFormat="1" applyFont="1" applyBorder="1" applyAlignment="1" applyProtection="1">
      <alignment horizontal="center"/>
      <protection locked="0"/>
    </xf>
    <xf numFmtId="44" fontId="5" fillId="0" borderId="17" xfId="0" applyNumberFormat="1" applyFont="1" applyBorder="1" applyAlignment="1" applyProtection="1">
      <alignment horizontal="left"/>
      <protection locked="0"/>
    </xf>
    <xf numFmtId="44" fontId="5" fillId="0" borderId="2" xfId="0" applyNumberFormat="1" applyFont="1" applyBorder="1" applyAlignment="1" applyProtection="1">
      <alignment horizontal="left"/>
      <protection locked="0"/>
    </xf>
    <xf numFmtId="44" fontId="5" fillId="0" borderId="41" xfId="0" applyNumberFormat="1" applyFont="1" applyBorder="1" applyAlignment="1" applyProtection="1">
      <alignment horizontal="left"/>
      <protection locked="0"/>
    </xf>
    <xf numFmtId="3" fontId="5" fillId="0" borderId="66" xfId="0" applyNumberFormat="1" applyFont="1" applyBorder="1" applyProtection="1">
      <protection locked="0"/>
    </xf>
    <xf numFmtId="167" fontId="5" fillId="0" borderId="66" xfId="0" applyNumberFormat="1" applyFont="1" applyBorder="1" applyProtection="1">
      <protection locked="0"/>
    </xf>
    <xf numFmtId="44" fontId="9" fillId="0" borderId="66" xfId="3" applyNumberFormat="1" applyFont="1" applyFill="1" applyBorder="1" applyProtection="1">
      <protection locked="0"/>
    </xf>
    <xf numFmtId="44" fontId="5" fillId="0" borderId="0" xfId="0" applyNumberFormat="1" applyFont="1" applyBorder="1" applyAlignment="1" applyProtection="1">
      <alignment horizontal="left"/>
      <protection locked="0"/>
    </xf>
    <xf numFmtId="44" fontId="5" fillId="0" borderId="34" xfId="0" applyNumberFormat="1" applyFont="1" applyBorder="1" applyAlignment="1" applyProtection="1">
      <alignment horizontal="left"/>
      <protection locked="0"/>
    </xf>
    <xf numFmtId="44" fontId="5" fillId="0" borderId="10" xfId="5" applyNumberFormat="1" applyFont="1" applyBorder="1" applyAlignment="1">
      <alignment horizontal="center" vertical="center" wrapText="1"/>
    </xf>
    <xf numFmtId="44" fontId="9" fillId="0" borderId="14" xfId="3" applyNumberFormat="1" applyFont="1" applyFill="1" applyBorder="1" applyProtection="1">
      <protection locked="0"/>
    </xf>
    <xf numFmtId="44" fontId="7" fillId="5" borderId="22" xfId="3" applyNumberFormat="1" applyFont="1" applyFill="1" applyBorder="1" applyProtection="1">
      <protection locked="0"/>
    </xf>
    <xf numFmtId="44" fontId="9" fillId="0" borderId="44" xfId="3" applyNumberFormat="1" applyFont="1" applyFill="1" applyBorder="1" applyProtection="1">
      <protection locked="0"/>
    </xf>
    <xf numFmtId="44" fontId="5" fillId="0" borderId="12" xfId="5" applyNumberFormat="1" applyFont="1" applyBorder="1" applyAlignment="1">
      <alignment horizontal="center" vertical="center" wrapText="1"/>
    </xf>
    <xf numFmtId="44" fontId="5" fillId="0" borderId="68" xfId="3" applyNumberFormat="1" applyFont="1" applyFill="1" applyBorder="1" applyAlignment="1" applyProtection="1">
      <alignment horizontal="center"/>
      <protection locked="0"/>
    </xf>
    <xf numFmtId="44" fontId="5" fillId="0" borderId="38" xfId="3" applyNumberFormat="1" applyFont="1" applyFill="1" applyBorder="1" applyAlignment="1" applyProtection="1">
      <alignment horizontal="center"/>
      <protection locked="0"/>
    </xf>
    <xf numFmtId="44" fontId="5" fillId="0" borderId="1" xfId="0" applyNumberFormat="1" applyFont="1" applyFill="1" applyBorder="1" applyProtection="1">
      <protection locked="0"/>
    </xf>
    <xf numFmtId="44" fontId="9" fillId="0" borderId="4" xfId="3" applyNumberFormat="1" applyFont="1" applyFill="1" applyBorder="1" applyProtection="1">
      <protection locked="0"/>
    </xf>
    <xf numFmtId="0" fontId="4" fillId="0" borderId="37" xfId="0" applyFont="1" applyBorder="1"/>
    <xf numFmtId="44" fontId="5" fillId="0" borderId="12" xfId="3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14" fontId="5" fillId="0" borderId="61" xfId="0" applyNumberFormat="1" applyFont="1" applyFill="1" applyBorder="1" applyProtection="1">
      <protection locked="0"/>
    </xf>
    <xf numFmtId="3" fontId="5" fillId="0" borderId="54" xfId="0" applyNumberFormat="1" applyFont="1" applyFill="1" applyBorder="1" applyProtection="1">
      <protection locked="0"/>
    </xf>
    <xf numFmtId="0" fontId="5" fillId="0" borderId="70" xfId="0" applyFont="1" applyFill="1" applyBorder="1" applyAlignment="1" applyProtection="1">
      <alignment horizontal="left"/>
      <protection locked="0"/>
    </xf>
    <xf numFmtId="0" fontId="5" fillId="0" borderId="29" xfId="0" applyFont="1" applyFill="1" applyBorder="1" applyAlignment="1" applyProtection="1">
      <alignment horizontal="left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76" xfId="0" applyNumberFormat="1" applyFont="1" applyFill="1" applyBorder="1" applyProtection="1">
      <protection locked="0"/>
    </xf>
    <xf numFmtId="4" fontId="7" fillId="12" borderId="45" xfId="6" applyNumberFormat="1" applyFont="1" applyFill="1" applyBorder="1" applyAlignment="1">
      <alignment horizontal="right" vertical="center"/>
    </xf>
    <xf numFmtId="4" fontId="7" fillId="12" borderId="46" xfId="6" applyNumberFormat="1" applyFont="1" applyFill="1" applyBorder="1" applyAlignment="1">
      <alignment horizontal="right" vertical="center"/>
    </xf>
    <xf numFmtId="44" fontId="7" fillId="21" borderId="1" xfId="6" applyNumberFormat="1" applyFont="1" applyFill="1" applyBorder="1" applyAlignment="1">
      <alignment horizontal="right" vertical="center"/>
    </xf>
    <xf numFmtId="44" fontId="7" fillId="6" borderId="19" xfId="6" applyNumberFormat="1" applyFont="1" applyFill="1" applyBorder="1" applyAlignment="1">
      <alignment horizontal="right" vertical="center"/>
    </xf>
    <xf numFmtId="44" fontId="7" fillId="6" borderId="4" xfId="6" applyNumberFormat="1" applyFont="1" applyFill="1" applyBorder="1" applyAlignment="1">
      <alignment horizontal="right" vertical="center"/>
    </xf>
    <xf numFmtId="44" fontId="7" fillId="22" borderId="1" xfId="6" applyNumberFormat="1" applyFont="1" applyFill="1" applyBorder="1" applyAlignment="1">
      <alignment horizontal="right" vertical="center"/>
    </xf>
    <xf numFmtId="44" fontId="7" fillId="0" borderId="69" xfId="7" applyNumberFormat="1" applyFont="1" applyFill="1" applyBorder="1" applyAlignment="1">
      <alignment horizontal="left"/>
    </xf>
    <xf numFmtId="44" fontId="7" fillId="0" borderId="53" xfId="6" applyNumberFormat="1" applyFont="1" applyFill="1" applyBorder="1" applyAlignment="1">
      <alignment horizontal="right" vertical="center"/>
    </xf>
    <xf numFmtId="44" fontId="7" fillId="7" borderId="69" xfId="6" applyNumberFormat="1" applyFont="1" applyFill="1" applyBorder="1" applyAlignment="1">
      <alignment horizontal="right" vertical="center"/>
    </xf>
    <xf numFmtId="44" fontId="7" fillId="0" borderId="61" xfId="6" applyNumberFormat="1" applyFont="1" applyFill="1" applyBorder="1" applyAlignment="1">
      <alignment horizontal="right" vertical="center"/>
    </xf>
    <xf numFmtId="44" fontId="7" fillId="0" borderId="69" xfId="6" applyNumberFormat="1" applyFont="1" applyFill="1" applyBorder="1" applyAlignment="1">
      <alignment horizontal="right" vertical="center"/>
    </xf>
    <xf numFmtId="44" fontId="5" fillId="6" borderId="3" xfId="6" applyNumberFormat="1" applyFont="1" applyFill="1" applyBorder="1" applyAlignment="1">
      <alignment horizontal="right" vertical="center"/>
    </xf>
    <xf numFmtId="44" fontId="5" fillId="0" borderId="3" xfId="6" applyNumberFormat="1" applyFont="1" applyFill="1" applyBorder="1" applyAlignment="1">
      <alignment horizontal="right" vertical="center"/>
    </xf>
    <xf numFmtId="44" fontId="7" fillId="0" borderId="3" xfId="6" applyNumberFormat="1" applyFont="1" applyFill="1" applyBorder="1" applyAlignment="1">
      <alignment horizontal="right" vertical="center"/>
    </xf>
    <xf numFmtId="44" fontId="7" fillId="18" borderId="69" xfId="7" applyNumberFormat="1" applyFont="1" applyFill="1" applyBorder="1" applyAlignment="1">
      <alignment horizontal="left"/>
    </xf>
    <xf numFmtId="44" fontId="7" fillId="18" borderId="53" xfId="6" applyNumberFormat="1" applyFont="1" applyFill="1" applyBorder="1" applyAlignment="1">
      <alignment horizontal="right" vertical="center"/>
    </xf>
    <xf numFmtId="44" fontId="7" fillId="18" borderId="61" xfId="6" applyNumberFormat="1" applyFont="1" applyFill="1" applyBorder="1" applyAlignment="1">
      <alignment horizontal="right" vertical="center"/>
    </xf>
    <xf numFmtId="44" fontId="7" fillId="18" borderId="69" xfId="6" applyNumberFormat="1" applyFont="1" applyFill="1" applyBorder="1" applyAlignment="1">
      <alignment horizontal="right" vertical="center"/>
    </xf>
    <xf numFmtId="4" fontId="7" fillId="18" borderId="43" xfId="6" applyNumberFormat="1" applyFont="1" applyFill="1" applyBorder="1" applyAlignment="1">
      <alignment horizontal="right" vertical="center"/>
    </xf>
    <xf numFmtId="4" fontId="7" fillId="18" borderId="32" xfId="6" applyNumberFormat="1" applyFont="1" applyFill="1" applyBorder="1" applyAlignment="1">
      <alignment horizontal="right" vertical="center"/>
    </xf>
    <xf numFmtId="44" fontId="5" fillId="21" borderId="19" xfId="5" applyNumberFormat="1" applyFont="1" applyFill="1" applyBorder="1" applyAlignment="1">
      <alignment horizontal="left" vertical="center" wrapText="1"/>
    </xf>
    <xf numFmtId="0" fontId="10" fillId="21" borderId="4" xfId="0" applyFont="1" applyFill="1" applyBorder="1" applyAlignment="1">
      <alignment horizontal="left" vertical="center" wrapText="1"/>
    </xf>
    <xf numFmtId="44" fontId="4" fillId="21" borderId="26" xfId="7" applyNumberFormat="1" applyFont="1" applyFill="1" applyBorder="1" applyAlignment="1">
      <alignment horizontal="left" wrapText="1"/>
    </xf>
    <xf numFmtId="44" fontId="5" fillId="21" borderId="19" xfId="6" applyNumberFormat="1" applyFont="1" applyFill="1" applyBorder="1" applyAlignment="1">
      <alignment horizontal="right" vertical="center"/>
    </xf>
    <xf numFmtId="44" fontId="5" fillId="21" borderId="37" xfId="6" applyNumberFormat="1" applyFont="1" applyFill="1" applyBorder="1" applyAlignment="1">
      <alignment horizontal="right" vertical="center"/>
    </xf>
    <xf numFmtId="44" fontId="5" fillId="21" borderId="26" xfId="6" applyNumberFormat="1" applyFont="1" applyFill="1" applyBorder="1" applyAlignment="1">
      <alignment horizontal="right" vertical="center"/>
    </xf>
    <xf numFmtId="44" fontId="5" fillId="21" borderId="45" xfId="5" applyNumberFormat="1" applyFont="1" applyFill="1" applyBorder="1" applyAlignment="1">
      <alignment horizontal="left" vertical="center" wrapText="1"/>
    </xf>
    <xf numFmtId="0" fontId="14" fillId="21" borderId="4" xfId="0" applyFont="1" applyFill="1" applyBorder="1" applyAlignment="1">
      <alignment horizontal="left" wrapText="1"/>
    </xf>
    <xf numFmtId="44" fontId="5" fillId="17" borderId="9" xfId="6" applyNumberFormat="1" applyFont="1" applyFill="1" applyBorder="1" applyAlignment="1">
      <alignment horizontal="center" vertical="center"/>
    </xf>
    <xf numFmtId="44" fontId="5" fillId="17" borderId="33" xfId="6" applyNumberFormat="1" applyFont="1" applyFill="1" applyBorder="1" applyAlignment="1">
      <alignment horizontal="center" vertical="center"/>
    </xf>
    <xf numFmtId="44" fontId="5" fillId="17" borderId="8" xfId="6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10" borderId="21" xfId="5" applyFont="1" applyFill="1" applyBorder="1" applyAlignment="1" applyProtection="1">
      <alignment horizontal="center"/>
    </xf>
    <xf numFmtId="0" fontId="8" fillId="10" borderId="22" xfId="5" applyFont="1" applyFill="1" applyBorder="1" applyAlignment="1" applyProtection="1">
      <alignment horizontal="center"/>
    </xf>
    <xf numFmtId="0" fontId="8" fillId="10" borderId="23" xfId="5" applyFont="1" applyFill="1" applyBorder="1" applyAlignment="1" applyProtection="1">
      <alignment horizontal="center"/>
    </xf>
    <xf numFmtId="44" fontId="7" fillId="5" borderId="21" xfId="0" applyNumberFormat="1" applyFont="1" applyFill="1" applyBorder="1" applyAlignment="1">
      <alignment horizontal="left" vertical="top" wrapText="1"/>
    </xf>
    <xf numFmtId="44" fontId="7" fillId="5" borderId="22" xfId="0" applyNumberFormat="1" applyFont="1" applyFill="1" applyBorder="1" applyAlignment="1">
      <alignment horizontal="left" vertical="top" wrapText="1"/>
    </xf>
    <xf numFmtId="44" fontId="7" fillId="5" borderId="23" xfId="0" applyNumberFormat="1" applyFont="1" applyFill="1" applyBorder="1" applyAlignment="1">
      <alignment horizontal="left" vertical="top" wrapText="1"/>
    </xf>
    <xf numFmtId="44" fontId="7" fillId="10" borderId="21" xfId="5" applyNumberFormat="1" applyFont="1" applyFill="1" applyBorder="1" applyAlignment="1">
      <alignment horizontal="left" vertical="center" wrapText="1"/>
    </xf>
    <xf numFmtId="44" fontId="7" fillId="10" borderId="22" xfId="5" applyNumberFormat="1" applyFont="1" applyFill="1" applyBorder="1" applyAlignment="1">
      <alignment horizontal="left" vertical="center" wrapText="1"/>
    </xf>
    <xf numFmtId="44" fontId="7" fillId="10" borderId="23" xfId="5" applyNumberFormat="1" applyFont="1" applyFill="1" applyBorder="1" applyAlignment="1">
      <alignment horizontal="left" vertical="center" wrapText="1"/>
    </xf>
    <xf numFmtId="0" fontId="5" fillId="16" borderId="9" xfId="0" applyFont="1" applyFill="1" applyBorder="1" applyAlignment="1">
      <alignment horizontal="center" vertical="center"/>
    </xf>
    <xf numFmtId="0" fontId="5" fillId="16" borderId="33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44" fontId="7" fillId="0" borderId="0" xfId="0" applyNumberFormat="1" applyFont="1" applyFill="1" applyBorder="1" applyAlignment="1">
      <alignment horizontal="left" vertical="center" wrapText="1"/>
    </xf>
    <xf numFmtId="44" fontId="7" fillId="0" borderId="9" xfId="0" applyNumberFormat="1" applyFont="1" applyFill="1" applyBorder="1" applyAlignment="1">
      <alignment horizontal="center" vertical="center" wrapText="1"/>
    </xf>
    <xf numFmtId="44" fontId="7" fillId="0" borderId="33" xfId="0" applyNumberFormat="1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>
      <alignment horizontal="center" vertical="center" wrapText="1"/>
    </xf>
    <xf numFmtId="0" fontId="7" fillId="10" borderId="21" xfId="5" applyFont="1" applyFill="1" applyBorder="1" applyAlignment="1" applyProtection="1">
      <alignment horizontal="center"/>
    </xf>
    <xf numFmtId="0" fontId="7" fillId="10" borderId="22" xfId="5" applyFont="1" applyFill="1" applyBorder="1" applyAlignment="1" applyProtection="1">
      <alignment horizontal="center"/>
    </xf>
    <xf numFmtId="0" fontId="7" fillId="10" borderId="23" xfId="5" applyFont="1" applyFill="1" applyBorder="1" applyAlignment="1" applyProtection="1">
      <alignment horizontal="center"/>
    </xf>
    <xf numFmtId="44" fontId="7" fillId="10" borderId="9" xfId="5" applyNumberFormat="1" applyFont="1" applyFill="1" applyBorder="1" applyAlignment="1">
      <alignment horizontal="left" vertical="center" wrapText="1"/>
    </xf>
    <xf numFmtId="44" fontId="7" fillId="10" borderId="33" xfId="5" applyNumberFormat="1" applyFont="1" applyFill="1" applyBorder="1" applyAlignment="1">
      <alignment horizontal="left" vertical="center" wrapText="1"/>
    </xf>
    <xf numFmtId="44" fontId="7" fillId="10" borderId="8" xfId="5" applyNumberFormat="1" applyFont="1" applyFill="1" applyBorder="1" applyAlignment="1">
      <alignment horizontal="left" vertical="center" wrapText="1"/>
    </xf>
    <xf numFmtId="44" fontId="6" fillId="7" borderId="25" xfId="0" applyNumberFormat="1" applyFont="1" applyFill="1" applyBorder="1" applyAlignment="1" applyProtection="1">
      <alignment horizontal="center" vertical="center" wrapText="1"/>
    </xf>
    <xf numFmtId="44" fontId="6" fillId="7" borderId="52" xfId="0" applyNumberFormat="1" applyFont="1" applyFill="1" applyBorder="1" applyAlignment="1" applyProtection="1">
      <alignment horizontal="center" vertical="center" wrapText="1"/>
    </xf>
    <xf numFmtId="0" fontId="7" fillId="10" borderId="58" xfId="5" applyFont="1" applyFill="1" applyBorder="1" applyAlignment="1" applyProtection="1">
      <alignment horizontal="center"/>
    </xf>
    <xf numFmtId="0" fontId="7" fillId="10" borderId="36" xfId="5" applyFont="1" applyFill="1" applyBorder="1" applyAlignment="1" applyProtection="1">
      <alignment horizontal="center"/>
    </xf>
    <xf numFmtId="0" fontId="7" fillId="10" borderId="64" xfId="5" applyFont="1" applyFill="1" applyBorder="1" applyAlignment="1" applyProtection="1">
      <alignment horizontal="center"/>
    </xf>
    <xf numFmtId="44" fontId="6" fillId="7" borderId="13" xfId="0" applyNumberFormat="1" applyFont="1" applyFill="1" applyBorder="1" applyAlignment="1" applyProtection="1">
      <alignment horizontal="center" vertical="center" wrapText="1"/>
    </xf>
    <xf numFmtId="44" fontId="6" fillId="7" borderId="27" xfId="0" applyNumberFormat="1" applyFont="1" applyFill="1" applyBorder="1" applyAlignment="1" applyProtection="1">
      <alignment horizontal="center" vertical="center" wrapText="1"/>
    </xf>
    <xf numFmtId="44" fontId="7" fillId="5" borderId="9" xfId="0" applyNumberFormat="1" applyFont="1" applyFill="1" applyBorder="1" applyAlignment="1">
      <alignment horizontal="left" vertical="top" wrapText="1"/>
    </xf>
    <xf numFmtId="44" fontId="7" fillId="5" borderId="33" xfId="0" applyNumberFormat="1" applyFont="1" applyFill="1" applyBorder="1" applyAlignment="1">
      <alignment horizontal="left" vertical="top" wrapText="1"/>
    </xf>
    <xf numFmtId="44" fontId="7" fillId="5" borderId="8" xfId="0" applyNumberFormat="1" applyFont="1" applyFill="1" applyBorder="1" applyAlignment="1">
      <alignment horizontal="left" vertical="top" wrapText="1"/>
    </xf>
    <xf numFmtId="44" fontId="6" fillId="7" borderId="36" xfId="0" applyNumberFormat="1" applyFont="1" applyFill="1" applyBorder="1" applyAlignment="1" applyProtection="1">
      <alignment horizontal="center" vertical="center" wrapText="1"/>
    </xf>
    <xf numFmtId="44" fontId="6" fillId="7" borderId="44" xfId="0" applyNumberFormat="1" applyFont="1" applyFill="1" applyBorder="1" applyAlignment="1" applyProtection="1">
      <alignment horizontal="center" vertical="center" wrapText="1"/>
    </xf>
    <xf numFmtId="44" fontId="7" fillId="13" borderId="21" xfId="4" applyNumberFormat="1" applyFont="1" applyFill="1" applyBorder="1" applyAlignment="1">
      <alignment horizontal="left" vertical="center" wrapText="1"/>
    </xf>
    <xf numFmtId="44" fontId="7" fillId="13" borderId="22" xfId="4" applyNumberFormat="1" applyFont="1" applyFill="1" applyBorder="1" applyAlignment="1">
      <alignment horizontal="left" vertical="center" wrapText="1"/>
    </xf>
    <xf numFmtId="44" fontId="7" fillId="13" borderId="23" xfId="4" applyNumberFormat="1" applyFont="1" applyFill="1" applyBorder="1" applyAlignment="1">
      <alignment horizontal="left" vertical="center" wrapText="1"/>
    </xf>
    <xf numFmtId="44" fontId="7" fillId="11" borderId="21" xfId="2" applyNumberFormat="1" applyFont="1" applyFill="1" applyBorder="1" applyAlignment="1">
      <alignment horizontal="left" vertical="center" wrapText="1"/>
    </xf>
    <xf numFmtId="44" fontId="7" fillId="11" borderId="22" xfId="2" applyNumberFormat="1" applyFont="1" applyFill="1" applyBorder="1" applyAlignment="1">
      <alignment horizontal="left" vertical="center" wrapText="1"/>
    </xf>
    <xf numFmtId="44" fontId="7" fillId="11" borderId="23" xfId="2" applyNumberFormat="1" applyFont="1" applyFill="1" applyBorder="1" applyAlignment="1">
      <alignment horizontal="left" vertical="center" wrapText="1"/>
    </xf>
    <xf numFmtId="44" fontId="7" fillId="5" borderId="21" xfId="0" applyNumberFormat="1" applyFont="1" applyFill="1" applyBorder="1" applyAlignment="1">
      <alignment horizontal="left" vertical="center" wrapText="1"/>
    </xf>
    <xf numFmtId="44" fontId="7" fillId="5" borderId="22" xfId="0" applyNumberFormat="1" applyFont="1" applyFill="1" applyBorder="1" applyAlignment="1">
      <alignment horizontal="left" vertical="center" wrapText="1"/>
    </xf>
    <xf numFmtId="44" fontId="7" fillId="5" borderId="23" xfId="0" applyNumberFormat="1" applyFont="1" applyFill="1" applyBorder="1" applyAlignment="1">
      <alignment horizontal="left" vertical="center" wrapText="1"/>
    </xf>
    <xf numFmtId="44" fontId="7" fillId="12" borderId="21" xfId="5" applyNumberFormat="1" applyFont="1" applyFill="1" applyBorder="1" applyAlignment="1">
      <alignment horizontal="left" vertical="center" wrapText="1"/>
    </xf>
    <xf numFmtId="44" fontId="7" fillId="12" borderId="22" xfId="5" applyNumberFormat="1" applyFont="1" applyFill="1" applyBorder="1" applyAlignment="1">
      <alignment horizontal="left" vertical="center" wrapText="1"/>
    </xf>
    <xf numFmtId="44" fontId="7" fillId="12" borderId="23" xfId="5" applyNumberFormat="1" applyFont="1" applyFill="1" applyBorder="1" applyAlignment="1">
      <alignment horizontal="left" vertical="center" wrapText="1"/>
    </xf>
    <xf numFmtId="44" fontId="7" fillId="12" borderId="11" xfId="5" applyNumberFormat="1" applyFont="1" applyFill="1" applyBorder="1" applyAlignment="1">
      <alignment horizontal="left" vertical="center" wrapText="1"/>
    </xf>
    <xf numFmtId="44" fontId="7" fillId="12" borderId="65" xfId="5" applyNumberFormat="1" applyFont="1" applyFill="1" applyBorder="1" applyAlignment="1">
      <alignment horizontal="left" vertical="center" wrapText="1"/>
    </xf>
    <xf numFmtId="44" fontId="7" fillId="12" borderId="51" xfId="5" applyNumberFormat="1" applyFont="1" applyFill="1" applyBorder="1" applyAlignment="1">
      <alignment horizontal="left" vertical="center" wrapText="1"/>
    </xf>
    <xf numFmtId="44" fontId="7" fillId="12" borderId="17" xfId="5" applyNumberFormat="1" applyFont="1" applyFill="1" applyBorder="1" applyAlignment="1">
      <alignment horizontal="left" vertical="center" wrapText="1"/>
    </xf>
    <xf numFmtId="44" fontId="7" fillId="12" borderId="2" xfId="5" applyNumberFormat="1" applyFont="1" applyFill="1" applyBorder="1" applyAlignment="1">
      <alignment horizontal="left" vertical="center" wrapText="1"/>
    </xf>
    <xf numFmtId="44" fontId="7" fillId="12" borderId="41" xfId="5" applyNumberFormat="1" applyFont="1" applyFill="1" applyBorder="1" applyAlignment="1">
      <alignment horizontal="left" vertical="center" wrapText="1"/>
    </xf>
    <xf numFmtId="4" fontId="5" fillId="16" borderId="9" xfId="0" applyNumberFormat="1" applyFont="1" applyFill="1" applyBorder="1" applyAlignment="1">
      <alignment horizontal="center" vertical="center"/>
    </xf>
    <xf numFmtId="4" fontId="5" fillId="16" borderId="8" xfId="0" applyNumberFormat="1" applyFont="1" applyFill="1" applyBorder="1" applyAlignment="1">
      <alignment horizontal="center" vertical="center"/>
    </xf>
    <xf numFmtId="4" fontId="5" fillId="17" borderId="48" xfId="6" applyNumberFormat="1" applyFont="1" applyFill="1" applyBorder="1" applyAlignment="1">
      <alignment horizontal="center" vertical="center"/>
    </xf>
    <xf numFmtId="4" fontId="5" fillId="17" borderId="16" xfId="6" applyNumberFormat="1" applyFont="1" applyFill="1" applyBorder="1" applyAlignment="1">
      <alignment horizontal="center" vertical="center"/>
    </xf>
    <xf numFmtId="4" fontId="5" fillId="17" borderId="9" xfId="6" applyNumberFormat="1" applyFont="1" applyFill="1" applyBorder="1" applyAlignment="1">
      <alignment horizontal="center" vertical="center"/>
    </xf>
    <xf numFmtId="4" fontId="5" fillId="17" borderId="8" xfId="6" applyNumberFormat="1" applyFont="1" applyFill="1" applyBorder="1" applyAlignment="1">
      <alignment horizontal="center" vertical="center"/>
    </xf>
    <xf numFmtId="44" fontId="8" fillId="0" borderId="0" xfId="0" applyNumberFormat="1" applyFont="1" applyFill="1" applyBorder="1" applyAlignment="1">
      <alignment horizontal="center" vertical="center" wrapText="1"/>
    </xf>
    <xf numFmtId="44" fontId="5" fillId="0" borderId="35" xfId="0" applyNumberFormat="1" applyFont="1" applyBorder="1" applyAlignment="1" applyProtection="1">
      <alignment horizontal="center"/>
      <protection locked="0"/>
    </xf>
    <xf numFmtId="44" fontId="5" fillId="0" borderId="53" xfId="0" applyNumberFormat="1" applyFont="1" applyBorder="1" applyAlignment="1" applyProtection="1">
      <alignment horizontal="center"/>
      <protection locked="0"/>
    </xf>
    <xf numFmtId="44" fontId="5" fillId="0" borderId="43" xfId="0" applyNumberFormat="1" applyFont="1" applyBorder="1" applyAlignment="1" applyProtection="1">
      <alignment horizontal="center"/>
      <protection locked="0"/>
    </xf>
    <xf numFmtId="44" fontId="5" fillId="0" borderId="17" xfId="0" applyNumberFormat="1" applyFont="1" applyBorder="1" applyAlignment="1" applyProtection="1">
      <alignment horizontal="left"/>
      <protection locked="0"/>
    </xf>
    <xf numFmtId="44" fontId="5" fillId="0" borderId="2" xfId="0" applyNumberFormat="1" applyFont="1" applyBorder="1" applyAlignment="1" applyProtection="1">
      <alignment horizontal="left"/>
      <protection locked="0"/>
    </xf>
    <xf numFmtId="44" fontId="5" fillId="0" borderId="41" xfId="0" applyNumberFormat="1" applyFont="1" applyBorder="1" applyAlignment="1" applyProtection="1">
      <alignment horizontal="left"/>
      <protection locked="0"/>
    </xf>
    <xf numFmtId="3" fontId="7" fillId="9" borderId="55" xfId="0" applyNumberFormat="1" applyFont="1" applyFill="1" applyBorder="1" applyAlignment="1" applyProtection="1">
      <alignment horizontal="center"/>
      <protection locked="0"/>
    </xf>
    <xf numFmtId="0" fontId="4" fillId="0" borderId="59" xfId="0" applyFont="1" applyBorder="1"/>
    <xf numFmtId="44" fontId="5" fillId="9" borderId="9" xfId="0" applyNumberFormat="1" applyFont="1" applyFill="1" applyBorder="1" applyAlignment="1" applyProtection="1">
      <alignment horizontal="center"/>
      <protection locked="0"/>
    </xf>
    <xf numFmtId="0" fontId="4" fillId="0" borderId="33" xfId="0" applyFont="1" applyBorder="1"/>
    <xf numFmtId="0" fontId="4" fillId="0" borderId="8" xfId="0" applyFont="1" applyBorder="1"/>
    <xf numFmtId="44" fontId="7" fillId="8" borderId="62" xfId="0" applyNumberFormat="1" applyFont="1" applyFill="1" applyBorder="1" applyAlignment="1" applyProtection="1">
      <alignment horizontal="center"/>
      <protection locked="0"/>
    </xf>
    <xf numFmtId="44" fontId="7" fillId="8" borderId="31" xfId="0" applyNumberFormat="1" applyFont="1" applyFill="1" applyBorder="1" applyAlignment="1" applyProtection="1">
      <alignment horizontal="center"/>
      <protection locked="0"/>
    </xf>
    <xf numFmtId="44" fontId="7" fillId="8" borderId="32" xfId="0" applyNumberFormat="1" applyFont="1" applyFill="1" applyBorder="1" applyAlignment="1" applyProtection="1">
      <alignment horizontal="center"/>
      <protection locked="0"/>
    </xf>
    <xf numFmtId="3" fontId="7" fillId="9" borderId="59" xfId="0" applyNumberFormat="1" applyFont="1" applyFill="1" applyBorder="1" applyAlignment="1" applyProtection="1">
      <alignment horizontal="center"/>
      <protection locked="0"/>
    </xf>
    <xf numFmtId="44" fontId="5" fillId="9" borderId="33" xfId="0" applyNumberFormat="1" applyFont="1" applyFill="1" applyBorder="1" applyAlignment="1" applyProtection="1">
      <alignment horizontal="center"/>
      <protection locked="0"/>
    </xf>
    <xf numFmtId="44" fontId="5" fillId="9" borderId="8" xfId="0" applyNumberFormat="1" applyFont="1" applyFill="1" applyBorder="1" applyAlignment="1" applyProtection="1">
      <alignment horizontal="center"/>
      <protection locked="0"/>
    </xf>
    <xf numFmtId="44" fontId="5" fillId="0" borderId="15" xfId="0" applyNumberFormat="1" applyFont="1" applyFill="1" applyBorder="1" applyAlignment="1" applyProtection="1">
      <alignment horizontal="center"/>
      <protection locked="0"/>
    </xf>
    <xf numFmtId="44" fontId="5" fillId="0" borderId="65" xfId="0" applyNumberFormat="1" applyFont="1" applyFill="1" applyBorder="1" applyAlignment="1" applyProtection="1">
      <alignment horizontal="center"/>
      <protection locked="0"/>
    </xf>
    <xf numFmtId="44" fontId="5" fillId="0" borderId="51" xfId="0" applyNumberFormat="1" applyFont="1" applyFill="1" applyBorder="1" applyAlignment="1" applyProtection="1">
      <alignment horizontal="center"/>
      <protection locked="0"/>
    </xf>
    <xf numFmtId="44" fontId="8" fillId="0" borderId="35" xfId="0" applyNumberFormat="1" applyFont="1" applyFill="1" applyBorder="1" applyAlignment="1" applyProtection="1">
      <alignment horizontal="center"/>
      <protection locked="0"/>
    </xf>
    <xf numFmtId="44" fontId="8" fillId="0" borderId="53" xfId="0" applyNumberFormat="1" applyFont="1" applyFill="1" applyBorder="1" applyAlignment="1" applyProtection="1">
      <alignment horizontal="center"/>
      <protection locked="0"/>
    </xf>
    <xf numFmtId="44" fontId="5" fillId="0" borderId="1" xfId="0" applyNumberFormat="1" applyFont="1" applyFill="1" applyBorder="1" applyAlignment="1" applyProtection="1">
      <alignment horizontal="center"/>
      <protection locked="0"/>
    </xf>
    <xf numFmtId="44" fontId="5" fillId="0" borderId="2" xfId="0" applyNumberFormat="1" applyFont="1" applyFill="1" applyBorder="1" applyAlignment="1" applyProtection="1">
      <alignment horizontal="center"/>
      <protection locked="0"/>
    </xf>
    <xf numFmtId="44" fontId="5" fillId="0" borderId="41" xfId="0" applyNumberFormat="1" applyFont="1" applyFill="1" applyBorder="1" applyAlignment="1" applyProtection="1">
      <alignment horizontal="center"/>
      <protection locked="0"/>
    </xf>
    <xf numFmtId="44" fontId="5" fillId="0" borderId="52" xfId="0" applyNumberFormat="1" applyFont="1" applyFill="1" applyBorder="1" applyAlignment="1" applyProtection="1">
      <alignment horizontal="center"/>
      <protection locked="0"/>
    </xf>
    <xf numFmtId="44" fontId="5" fillId="0" borderId="49" xfId="0" applyNumberFormat="1" applyFont="1" applyFill="1" applyBorder="1" applyAlignment="1" applyProtection="1">
      <alignment horizontal="center"/>
      <protection locked="0"/>
    </xf>
    <xf numFmtId="44" fontId="5" fillId="0" borderId="50" xfId="0" applyNumberFormat="1" applyFont="1" applyFill="1" applyBorder="1" applyAlignment="1" applyProtection="1">
      <alignment horizontal="center"/>
      <protection locked="0"/>
    </xf>
    <xf numFmtId="44" fontId="8" fillId="0" borderId="43" xfId="0" applyNumberFormat="1" applyFont="1" applyFill="1" applyBorder="1" applyAlignment="1" applyProtection="1">
      <alignment horizontal="center"/>
      <protection locked="0"/>
    </xf>
    <xf numFmtId="0" fontId="5" fillId="0" borderId="56" xfId="0" applyFont="1" applyFill="1" applyBorder="1" applyAlignment="1" applyProtection="1">
      <alignment horizontal="left"/>
      <protection locked="0"/>
    </xf>
    <xf numFmtId="0" fontId="5" fillId="0" borderId="37" xfId="0" applyFont="1" applyFill="1" applyBorder="1" applyAlignment="1" applyProtection="1">
      <alignment horizontal="left"/>
      <protection locked="0"/>
    </xf>
    <xf numFmtId="0" fontId="5" fillId="0" borderId="46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26" xfId="0" applyFont="1" applyFill="1" applyBorder="1" applyAlignment="1" applyProtection="1">
      <alignment horizontal="left"/>
      <protection locked="0"/>
    </xf>
    <xf numFmtId="0" fontId="5" fillId="0" borderId="3" xfId="0" applyNumberFormat="1" applyFont="1" applyFill="1" applyBorder="1" applyAlignment="1" applyProtection="1">
      <alignment horizontal="left"/>
      <protection locked="0"/>
    </xf>
    <xf numFmtId="0" fontId="5" fillId="0" borderId="4" xfId="0" applyNumberFormat="1" applyFont="1" applyFill="1" applyBorder="1" applyAlignment="1" applyProtection="1">
      <alignment horizontal="left"/>
      <protection locked="0"/>
    </xf>
    <xf numFmtId="0" fontId="5" fillId="0" borderId="26" xfId="0" applyNumberFormat="1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41" xfId="0" applyFont="1" applyFill="1" applyBorder="1" applyAlignment="1" applyProtection="1">
      <alignment horizontal="left"/>
      <protection locked="0"/>
    </xf>
    <xf numFmtId="44" fontId="5" fillId="0" borderId="47" xfId="0" applyNumberFormat="1" applyFont="1" applyBorder="1" applyAlignment="1" applyProtection="1">
      <alignment horizontal="left"/>
      <protection locked="0"/>
    </xf>
    <xf numFmtId="44" fontId="5" fillId="0" borderId="29" xfId="0" applyNumberFormat="1" applyFont="1" applyBorder="1" applyAlignment="1" applyProtection="1">
      <alignment horizontal="left"/>
      <protection locked="0"/>
    </xf>
    <xf numFmtId="44" fontId="5" fillId="0" borderId="42" xfId="0" applyNumberFormat="1" applyFont="1" applyBorder="1" applyAlignment="1" applyProtection="1">
      <alignment horizontal="left"/>
      <protection locked="0"/>
    </xf>
    <xf numFmtId="44" fontId="5" fillId="0" borderId="24" xfId="0" applyNumberFormat="1" applyFont="1" applyBorder="1" applyAlignment="1" applyProtection="1">
      <alignment horizontal="center"/>
      <protection locked="0"/>
    </xf>
    <xf numFmtId="44" fontId="5" fillId="0" borderId="40" xfId="0" applyNumberFormat="1" applyFont="1" applyBorder="1" applyAlignment="1" applyProtection="1">
      <alignment horizontal="center"/>
      <protection locked="0"/>
    </xf>
    <xf numFmtId="44" fontId="5" fillId="0" borderId="65" xfId="0" applyNumberFormat="1" applyFont="1" applyBorder="1" applyAlignment="1" applyProtection="1">
      <alignment horizontal="center"/>
      <protection locked="0"/>
    </xf>
    <xf numFmtId="44" fontId="5" fillId="0" borderId="51" xfId="0" applyNumberFormat="1" applyFont="1" applyBorder="1" applyAlignment="1" applyProtection="1">
      <alignment horizontal="center"/>
      <protection locked="0"/>
    </xf>
    <xf numFmtId="44" fontId="7" fillId="14" borderId="9" xfId="0" applyNumberFormat="1" applyFont="1" applyFill="1" applyBorder="1" applyAlignment="1" applyProtection="1">
      <alignment horizontal="center" vertical="center" wrapText="1"/>
      <protection locked="0"/>
    </xf>
    <xf numFmtId="44" fontId="7" fillId="14" borderId="33" xfId="0" applyNumberFormat="1" applyFont="1" applyFill="1" applyBorder="1" applyAlignment="1" applyProtection="1">
      <alignment horizontal="center" vertical="center" wrapText="1"/>
      <protection locked="0"/>
    </xf>
    <xf numFmtId="44" fontId="7" fillId="14" borderId="8" xfId="0" applyNumberFormat="1" applyFont="1" applyFill="1" applyBorder="1" applyAlignment="1" applyProtection="1">
      <alignment horizontal="center" vertical="center" wrapText="1"/>
      <protection locked="0"/>
    </xf>
    <xf numFmtId="44" fontId="7" fillId="0" borderId="48" xfId="0" applyNumberFormat="1" applyFont="1" applyBorder="1" applyAlignment="1" applyProtection="1">
      <alignment horizontal="center" vertical="center"/>
      <protection locked="0"/>
    </xf>
    <xf numFmtId="44" fontId="7" fillId="0" borderId="39" xfId="0" applyNumberFormat="1" applyFont="1" applyBorder="1" applyAlignment="1" applyProtection="1">
      <alignment horizontal="center" vertical="center"/>
      <protection locked="0"/>
    </xf>
    <xf numFmtId="44" fontId="7" fillId="0" borderId="16" xfId="0" applyNumberFormat="1" applyFont="1" applyBorder="1" applyAlignment="1" applyProtection="1">
      <alignment horizontal="center" vertical="center"/>
      <protection locked="0"/>
    </xf>
    <xf numFmtId="44" fontId="5" fillId="0" borderId="13" xfId="0" applyNumberFormat="1" applyFont="1" applyFill="1" applyBorder="1" applyAlignment="1" applyProtection="1">
      <alignment horizontal="center"/>
      <protection locked="0"/>
    </xf>
    <xf numFmtId="44" fontId="5" fillId="0" borderId="14" xfId="0" applyNumberFormat="1" applyFont="1" applyFill="1" applyBorder="1" applyAlignment="1" applyProtection="1">
      <alignment horizontal="center"/>
      <protection locked="0"/>
    </xf>
    <xf numFmtId="44" fontId="5" fillId="0" borderId="25" xfId="0" applyNumberFormat="1" applyFont="1" applyFill="1" applyBorder="1" applyAlignment="1" applyProtection="1">
      <alignment horizontal="center"/>
      <protection locked="0"/>
    </xf>
    <xf numFmtId="44" fontId="5" fillId="0" borderId="56" xfId="0" applyNumberFormat="1" applyFont="1" applyFill="1" applyBorder="1" applyAlignment="1" applyProtection="1">
      <alignment horizontal="center"/>
      <protection locked="0"/>
    </xf>
    <xf numFmtId="44" fontId="5" fillId="0" borderId="37" xfId="0" applyNumberFormat="1" applyFont="1" applyFill="1" applyBorder="1" applyAlignment="1" applyProtection="1">
      <alignment horizontal="center"/>
      <protection locked="0"/>
    </xf>
    <xf numFmtId="44" fontId="5" fillId="0" borderId="57" xfId="0" applyNumberFormat="1" applyFont="1" applyFill="1" applyBorder="1" applyAlignment="1" applyProtection="1">
      <alignment horizontal="center"/>
      <protection locked="0"/>
    </xf>
    <xf numFmtId="44" fontId="5" fillId="0" borderId="17" xfId="0" applyNumberFormat="1" applyFont="1" applyFill="1" applyBorder="1" applyAlignment="1" applyProtection="1">
      <alignment horizontal="center"/>
      <protection locked="0"/>
    </xf>
    <xf numFmtId="0" fontId="7" fillId="10" borderId="55" xfId="5" applyFont="1" applyFill="1" applyBorder="1" applyAlignment="1" applyProtection="1">
      <alignment horizontal="center"/>
    </xf>
    <xf numFmtId="44" fontId="5" fillId="0" borderId="17" xfId="0" applyNumberFormat="1" applyFont="1" applyBorder="1" applyAlignment="1" applyProtection="1">
      <alignment horizontal="center"/>
      <protection locked="0"/>
    </xf>
    <xf numFmtId="44" fontId="5" fillId="0" borderId="2" xfId="0" applyNumberFormat="1" applyFont="1" applyBorder="1" applyAlignment="1" applyProtection="1">
      <alignment horizontal="center"/>
      <protection locked="0"/>
    </xf>
    <xf numFmtId="44" fontId="5" fillId="0" borderId="41" xfId="0" applyNumberFormat="1" applyFont="1" applyBorder="1" applyAlignment="1" applyProtection="1">
      <alignment horizontal="center"/>
      <protection locked="0"/>
    </xf>
    <xf numFmtId="44" fontId="5" fillId="0" borderId="45" xfId="0" applyNumberFormat="1" applyFont="1" applyFill="1" applyBorder="1" applyAlignment="1" applyProtection="1">
      <alignment horizontal="center"/>
      <protection locked="0"/>
    </xf>
    <xf numFmtId="44" fontId="5" fillId="0" borderId="46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17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41" xfId="0" applyNumberFormat="1" applyFont="1" applyFill="1" applyBorder="1" applyAlignment="1" applyProtection="1">
      <alignment horizontal="center"/>
      <protection locked="0"/>
    </xf>
    <xf numFmtId="44" fontId="5" fillId="0" borderId="63" xfId="0" applyNumberFormat="1" applyFont="1" applyFill="1" applyBorder="1" applyAlignment="1" applyProtection="1">
      <alignment horizontal="center"/>
      <protection locked="0"/>
    </xf>
    <xf numFmtId="44" fontId="5" fillId="0" borderId="57" xfId="0" applyNumberFormat="1" applyFont="1" applyBorder="1" applyAlignment="1" applyProtection="1">
      <alignment horizontal="center"/>
      <protection locked="0"/>
    </xf>
    <xf numFmtId="44" fontId="8" fillId="0" borderId="7" xfId="0" applyNumberFormat="1" applyFont="1" applyFill="1" applyBorder="1" applyAlignment="1" applyProtection="1">
      <alignment horizontal="center"/>
      <protection locked="0"/>
    </xf>
    <xf numFmtId="44" fontId="8" fillId="0" borderId="10" xfId="0" applyNumberFormat="1" applyFont="1" applyFill="1" applyBorder="1" applyAlignment="1" applyProtection="1">
      <alignment horizontal="center"/>
      <protection locked="0"/>
    </xf>
    <xf numFmtId="44" fontId="8" fillId="0" borderId="38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4" fillId="0" borderId="65" xfId="0" applyFont="1" applyBorder="1" applyAlignment="1">
      <alignment horizontal="center"/>
    </xf>
    <xf numFmtId="44" fontId="5" fillId="0" borderId="3" xfId="0" applyNumberFormat="1" applyFont="1" applyFill="1" applyBorder="1" applyAlignment="1" applyProtection="1">
      <alignment horizontal="center"/>
      <protection locked="0"/>
    </xf>
    <xf numFmtId="44" fontId="5" fillId="0" borderId="4" xfId="0" applyNumberFormat="1" applyFont="1" applyFill="1" applyBorder="1" applyAlignment="1" applyProtection="1">
      <alignment horizontal="center"/>
      <protection locked="0"/>
    </xf>
    <xf numFmtId="44" fontId="5" fillId="0" borderId="11" xfId="0" applyNumberFormat="1" applyFont="1" applyFill="1" applyBorder="1" applyAlignment="1" applyProtection="1">
      <alignment horizontal="center"/>
      <protection locked="0"/>
    </xf>
    <xf numFmtId="44" fontId="7" fillId="0" borderId="9" xfId="0" applyNumberFormat="1" applyFont="1" applyBorder="1" applyAlignment="1" applyProtection="1">
      <alignment horizontal="center" vertical="center"/>
      <protection locked="0"/>
    </xf>
    <xf numFmtId="44" fontId="7" fillId="0" borderId="33" xfId="0" applyNumberFormat="1" applyFont="1" applyBorder="1" applyAlignment="1" applyProtection="1">
      <alignment horizontal="center" vertical="center"/>
      <protection locked="0"/>
    </xf>
    <xf numFmtId="44" fontId="7" fillId="0" borderId="8" xfId="0" applyNumberFormat="1" applyFont="1" applyBorder="1" applyAlignment="1" applyProtection="1">
      <alignment horizontal="center" vertical="center"/>
      <protection locked="0"/>
    </xf>
    <xf numFmtId="44" fontId="5" fillId="0" borderId="72" xfId="0" applyNumberFormat="1" applyFont="1" applyFill="1" applyBorder="1" applyAlignment="1" applyProtection="1">
      <alignment horizontal="center"/>
      <protection locked="0"/>
    </xf>
    <xf numFmtId="44" fontId="5" fillId="0" borderId="24" xfId="0" applyNumberFormat="1" applyFont="1" applyFill="1" applyBorder="1" applyAlignment="1" applyProtection="1">
      <alignment horizontal="center"/>
      <protection locked="0"/>
    </xf>
    <xf numFmtId="44" fontId="5" fillId="0" borderId="40" xfId="0" applyNumberFormat="1" applyFont="1" applyFill="1" applyBorder="1" applyAlignment="1" applyProtection="1">
      <alignment horizontal="center"/>
      <protection locked="0"/>
    </xf>
    <xf numFmtId="44" fontId="5" fillId="0" borderId="74" xfId="0" applyNumberFormat="1" applyFont="1" applyFill="1" applyBorder="1" applyAlignment="1" applyProtection="1">
      <alignment horizontal="center"/>
      <protection locked="0"/>
    </xf>
    <xf numFmtId="3" fontId="7" fillId="9" borderId="55" xfId="0" applyNumberFormat="1" applyFont="1" applyFill="1" applyBorder="1" applyAlignment="1" applyProtection="1">
      <alignment horizontal="left"/>
      <protection locked="0"/>
    </xf>
    <xf numFmtId="3" fontId="7" fillId="9" borderId="59" xfId="0" applyNumberFormat="1" applyFont="1" applyFill="1" applyBorder="1" applyAlignment="1" applyProtection="1">
      <alignment horizontal="left"/>
      <protection locked="0"/>
    </xf>
  </cellXfs>
  <cellStyles count="9">
    <cellStyle name="Accent4" xfId="2" builtinId="41"/>
    <cellStyle name="Accent5" xfId="3" builtinId="45"/>
    <cellStyle name="Accent6" xfId="4" builtinId="49"/>
    <cellStyle name="Milliers 2" xfId="7" xr:uid="{00000000-0005-0000-0000-000004000000}"/>
    <cellStyle name="Monétaire" xfId="1" builtinId="4"/>
    <cellStyle name="Monétaire 2" xfId="8" xr:uid="{00000000-0005-0000-0000-000005000000}"/>
    <cellStyle name="Monétaire 3" xfId="6" xr:uid="{00000000-0005-0000-0000-000006000000}"/>
    <cellStyle name="Normal" xfId="0" builtinId="0"/>
    <cellStyle name="Normal 2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6"/>
  <sheetViews>
    <sheetView tabSelected="1" zoomScale="80" zoomScaleNormal="80" workbookViewId="0">
      <selection activeCell="A2" sqref="A2:R2"/>
    </sheetView>
  </sheetViews>
  <sheetFormatPr baseColWidth="10" defaultColWidth="11.42578125" defaultRowHeight="15" x14ac:dyDescent="0.25"/>
  <cols>
    <col min="1" max="1" width="11.42578125" style="162"/>
    <col min="2" max="2" width="46.5703125" style="162" customWidth="1"/>
    <col min="3" max="3" width="11.42578125" style="162"/>
    <col min="4" max="4" width="15.28515625" style="1" customWidth="1"/>
    <col min="5" max="5" width="12.85546875" style="1" customWidth="1"/>
    <col min="6" max="6" width="16.5703125" style="1" customWidth="1"/>
    <col min="7" max="7" width="15.140625" style="1" customWidth="1"/>
    <col min="8" max="8" width="11.42578125" style="1"/>
    <col min="9" max="9" width="14.5703125" style="1" customWidth="1"/>
    <col min="10" max="10" width="13.140625" style="1" customWidth="1"/>
    <col min="11" max="11" width="11.42578125" style="1"/>
    <col min="12" max="12" width="12.85546875" style="1" customWidth="1"/>
    <col min="13" max="13" width="14.85546875" style="1" customWidth="1"/>
    <col min="14" max="14" width="11.42578125" style="1"/>
    <col min="15" max="16" width="14" style="1" customWidth="1"/>
    <col min="17" max="17" width="13" style="1" customWidth="1"/>
    <col min="18" max="18" width="15.85546875" style="1" customWidth="1"/>
    <col min="19" max="16384" width="11.42578125" style="1"/>
  </cols>
  <sheetData>
    <row r="1" spans="1:18" x14ac:dyDescent="0.25">
      <c r="A1" s="355" t="s">
        <v>126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</row>
    <row r="2" spans="1:18" x14ac:dyDescent="0.25">
      <c r="A2" s="355" t="s">
        <v>127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</row>
    <row r="3" spans="1:18" x14ac:dyDescent="0.25">
      <c r="A3" s="355" t="s">
        <v>1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</row>
    <row r="4" spans="1:18" x14ac:dyDescent="0.25">
      <c r="A4" s="368" t="s">
        <v>0</v>
      </c>
      <c r="B4" s="368"/>
      <c r="C4" s="118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  <c r="Q4" s="120"/>
      <c r="R4" s="120"/>
    </row>
    <row r="5" spans="1:18" ht="15.75" thickBot="1" x14ac:dyDescent="0.3">
      <c r="A5" s="368" t="s">
        <v>25</v>
      </c>
      <c r="B5" s="368"/>
      <c r="C5" s="121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20"/>
      <c r="Q5" s="120"/>
      <c r="R5" s="120"/>
    </row>
    <row r="6" spans="1:18" ht="15.75" thickBot="1" x14ac:dyDescent="0.3">
      <c r="A6" s="122"/>
      <c r="B6" s="122"/>
      <c r="C6" s="118"/>
      <c r="D6" s="369" t="s">
        <v>26</v>
      </c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1"/>
    </row>
    <row r="7" spans="1:18" ht="15.75" thickBot="1" x14ac:dyDescent="0.3">
      <c r="A7" s="383" t="s">
        <v>2</v>
      </c>
      <c r="B7" s="388" t="s">
        <v>3</v>
      </c>
      <c r="C7" s="378" t="s">
        <v>4</v>
      </c>
      <c r="D7" s="380" t="s">
        <v>45</v>
      </c>
      <c r="E7" s="381"/>
      <c r="F7" s="382"/>
      <c r="G7" s="372" t="s">
        <v>46</v>
      </c>
      <c r="H7" s="373"/>
      <c r="I7" s="374"/>
      <c r="J7" s="372" t="s">
        <v>47</v>
      </c>
      <c r="K7" s="373"/>
      <c r="L7" s="374"/>
      <c r="M7" s="372" t="s">
        <v>48</v>
      </c>
      <c r="N7" s="373"/>
      <c r="O7" s="374"/>
      <c r="P7" s="356" t="s">
        <v>5</v>
      </c>
      <c r="Q7" s="357"/>
      <c r="R7" s="358"/>
    </row>
    <row r="8" spans="1:18" ht="15.75" thickBot="1" x14ac:dyDescent="0.3">
      <c r="A8" s="384"/>
      <c r="B8" s="389"/>
      <c r="C8" s="379"/>
      <c r="D8" s="3" t="s">
        <v>6</v>
      </c>
      <c r="E8" s="4" t="s">
        <v>7</v>
      </c>
      <c r="F8" s="5" t="s">
        <v>8</v>
      </c>
      <c r="G8" s="3" t="s">
        <v>6</v>
      </c>
      <c r="H8" s="4" t="s">
        <v>7</v>
      </c>
      <c r="I8" s="5" t="s">
        <v>8</v>
      </c>
      <c r="J8" s="3" t="s">
        <v>6</v>
      </c>
      <c r="K8" s="4" t="s">
        <v>7</v>
      </c>
      <c r="L8" s="6" t="s">
        <v>8</v>
      </c>
      <c r="M8" s="3" t="s">
        <v>6</v>
      </c>
      <c r="N8" s="4" t="s">
        <v>7</v>
      </c>
      <c r="O8" s="6" t="s">
        <v>8</v>
      </c>
      <c r="P8" s="7" t="s">
        <v>6</v>
      </c>
      <c r="Q8" s="8" t="s">
        <v>7</v>
      </c>
      <c r="R8" s="9" t="s">
        <v>8</v>
      </c>
    </row>
    <row r="9" spans="1:18" ht="15.75" thickBot="1" x14ac:dyDescent="0.3">
      <c r="A9" s="359" t="s">
        <v>18</v>
      </c>
      <c r="B9" s="360"/>
      <c r="C9" s="361"/>
      <c r="D9" s="365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7"/>
    </row>
    <row r="10" spans="1:18" s="192" customFormat="1" ht="15.75" x14ac:dyDescent="0.25">
      <c r="A10" s="183" t="s">
        <v>59</v>
      </c>
      <c r="B10" s="184" t="s">
        <v>49</v>
      </c>
      <c r="C10" s="185"/>
      <c r="D10" s="186">
        <v>3600</v>
      </c>
      <c r="E10" s="187">
        <f>'Reporting trim 2020'!Q10</f>
        <v>3000</v>
      </c>
      <c r="F10" s="188">
        <f>D10-E10</f>
        <v>600</v>
      </c>
      <c r="G10" s="186">
        <v>3200</v>
      </c>
      <c r="H10" s="187">
        <f>'Reporting trim 2021'!Q10</f>
        <v>0</v>
      </c>
      <c r="I10" s="188">
        <f>G10-H10</f>
        <v>3200</v>
      </c>
      <c r="J10" s="186">
        <v>3200</v>
      </c>
      <c r="K10" s="187">
        <f>'Reporting trim 2022'!Q10</f>
        <v>0</v>
      </c>
      <c r="L10" s="188">
        <f>J10-K10</f>
        <v>3200</v>
      </c>
      <c r="M10" s="186">
        <v>2000</v>
      </c>
      <c r="N10" s="187">
        <f>'Reporting trim 2023'!Q10</f>
        <v>0</v>
      </c>
      <c r="O10" s="188">
        <f>M10-N10</f>
        <v>2000</v>
      </c>
      <c r="P10" s="189">
        <f>M10+J10+G10+D10</f>
        <v>12000</v>
      </c>
      <c r="Q10" s="190">
        <f>N10+K10+H10+E10</f>
        <v>3000</v>
      </c>
      <c r="R10" s="191">
        <f>P10-Q10</f>
        <v>9000</v>
      </c>
    </row>
    <row r="11" spans="1:18" ht="15.75" x14ac:dyDescent="0.25">
      <c r="A11" s="10" t="s">
        <v>60</v>
      </c>
      <c r="B11" s="164" t="s">
        <v>50</v>
      </c>
      <c r="C11" s="20"/>
      <c r="D11" s="102">
        <v>3600</v>
      </c>
      <c r="E11" s="28">
        <f>'Reporting trim 2020'!Q11</f>
        <v>2400</v>
      </c>
      <c r="F11" s="23">
        <f t="shared" ref="F11:F47" si="0">D11-E11</f>
        <v>1200</v>
      </c>
      <c r="G11" s="102">
        <v>3600</v>
      </c>
      <c r="H11" s="28">
        <f>'Reporting trim 2021'!Q11</f>
        <v>0</v>
      </c>
      <c r="I11" s="23">
        <f t="shared" ref="I11:I21" si="1">G11-H11</f>
        <v>3600</v>
      </c>
      <c r="J11" s="102">
        <v>3600</v>
      </c>
      <c r="K11" s="28">
        <f>'Reporting trim 2022'!Q11</f>
        <v>0</v>
      </c>
      <c r="L11" s="23">
        <f t="shared" ref="L11:L36" si="2">J11-K11</f>
        <v>3600</v>
      </c>
      <c r="M11" s="102">
        <v>3600</v>
      </c>
      <c r="N11" s="28">
        <f>'Reporting trim 2023'!Q11</f>
        <v>0</v>
      </c>
      <c r="O11" s="24">
        <f t="shared" ref="O11:O36" si="3">M11-N11</f>
        <v>3600</v>
      </c>
      <c r="P11" s="21">
        <f t="shared" ref="P11:P44" si="4">M11+J11+G11+D11</f>
        <v>14400</v>
      </c>
      <c r="Q11" s="22">
        <f t="shared" ref="Q11:Q44" si="5">N11+K11+H11+E11</f>
        <v>2400</v>
      </c>
      <c r="R11" s="25">
        <f t="shared" ref="R11:R48" si="6">P11-Q11</f>
        <v>12000</v>
      </c>
    </row>
    <row r="12" spans="1:18" ht="15.75" x14ac:dyDescent="0.25">
      <c r="A12" s="10" t="s">
        <v>61</v>
      </c>
      <c r="B12" s="164" t="s">
        <v>51</v>
      </c>
      <c r="C12" s="26"/>
      <c r="D12" s="27">
        <v>200</v>
      </c>
      <c r="E12" s="28">
        <f>'Reporting trim 2020'!Q12</f>
        <v>200</v>
      </c>
      <c r="F12" s="23">
        <f t="shared" si="0"/>
        <v>0</v>
      </c>
      <c r="G12" s="27">
        <v>200</v>
      </c>
      <c r="H12" s="28">
        <f>'Reporting trim 2021'!Q12</f>
        <v>0</v>
      </c>
      <c r="I12" s="23">
        <f t="shared" si="1"/>
        <v>200</v>
      </c>
      <c r="J12" s="27">
        <v>200</v>
      </c>
      <c r="K12" s="28">
        <f>'Reporting trim 2022'!Q12</f>
        <v>0</v>
      </c>
      <c r="L12" s="23">
        <f t="shared" si="2"/>
        <v>200</v>
      </c>
      <c r="M12" s="27">
        <v>200</v>
      </c>
      <c r="N12" s="28">
        <f>'Reporting trim 2023'!Q12</f>
        <v>0</v>
      </c>
      <c r="O12" s="24">
        <f t="shared" si="3"/>
        <v>200</v>
      </c>
      <c r="P12" s="21">
        <f t="shared" si="4"/>
        <v>800</v>
      </c>
      <c r="Q12" s="22">
        <f t="shared" si="5"/>
        <v>200</v>
      </c>
      <c r="R12" s="25">
        <f t="shared" si="6"/>
        <v>600</v>
      </c>
    </row>
    <row r="13" spans="1:18" ht="15.75" x14ac:dyDescent="0.25">
      <c r="A13" s="10" t="s">
        <v>62</v>
      </c>
      <c r="B13" s="164" t="s">
        <v>52</v>
      </c>
      <c r="C13" s="26"/>
      <c r="D13" s="27">
        <v>720</v>
      </c>
      <c r="E13" s="28">
        <f>'Reporting trim 2020'!Q13</f>
        <v>560</v>
      </c>
      <c r="F13" s="23">
        <f t="shared" si="0"/>
        <v>160</v>
      </c>
      <c r="G13" s="27">
        <v>720</v>
      </c>
      <c r="H13" s="28">
        <f>'Reporting trim 2021'!Q13</f>
        <v>0</v>
      </c>
      <c r="I13" s="23">
        <f t="shared" si="1"/>
        <v>720</v>
      </c>
      <c r="J13" s="27">
        <v>720</v>
      </c>
      <c r="K13" s="28">
        <f>'Reporting trim 2022'!Q13</f>
        <v>0</v>
      </c>
      <c r="L13" s="23">
        <f t="shared" si="2"/>
        <v>720</v>
      </c>
      <c r="M13" s="27">
        <v>720</v>
      </c>
      <c r="N13" s="28">
        <f>'Reporting trim 2023'!Q13</f>
        <v>0</v>
      </c>
      <c r="O13" s="24">
        <f t="shared" si="3"/>
        <v>720</v>
      </c>
      <c r="P13" s="21">
        <f t="shared" si="4"/>
        <v>2880</v>
      </c>
      <c r="Q13" s="22">
        <f t="shared" si="5"/>
        <v>560</v>
      </c>
      <c r="R13" s="25">
        <f t="shared" si="6"/>
        <v>2320</v>
      </c>
    </row>
    <row r="14" spans="1:18" ht="47.25" x14ac:dyDescent="0.25">
      <c r="A14" s="19"/>
      <c r="B14" s="165" t="s">
        <v>53</v>
      </c>
      <c r="C14" s="26"/>
      <c r="D14" s="21">
        <f>SUM(D10:D13)</f>
        <v>8120</v>
      </c>
      <c r="E14" s="28">
        <f>'Reporting trim 2020'!Q14</f>
        <v>6160</v>
      </c>
      <c r="F14" s="172">
        <f t="shared" si="0"/>
        <v>1960</v>
      </c>
      <c r="G14" s="21">
        <f>SUM(G10:G13)</f>
        <v>7720</v>
      </c>
      <c r="H14" s="28">
        <f>'Reporting trim 2021'!Q14</f>
        <v>0</v>
      </c>
      <c r="I14" s="172">
        <f t="shared" si="1"/>
        <v>7720</v>
      </c>
      <c r="J14" s="21">
        <f>SUM(J10:J13)</f>
        <v>7720</v>
      </c>
      <c r="K14" s="28">
        <f>'Reporting trim 2022'!Q14</f>
        <v>0</v>
      </c>
      <c r="L14" s="172">
        <f t="shared" si="2"/>
        <v>7720</v>
      </c>
      <c r="M14" s="21">
        <f>SUM(M10:M13)</f>
        <v>6520</v>
      </c>
      <c r="N14" s="28">
        <f>'Reporting trim 2023'!Q14</f>
        <v>0</v>
      </c>
      <c r="O14" s="25">
        <f t="shared" si="3"/>
        <v>6520</v>
      </c>
      <c r="P14" s="21">
        <f t="shared" si="4"/>
        <v>30080</v>
      </c>
      <c r="Q14" s="22">
        <f t="shared" si="5"/>
        <v>6160</v>
      </c>
      <c r="R14" s="25">
        <f t="shared" si="6"/>
        <v>23920</v>
      </c>
    </row>
    <row r="15" spans="1:18" ht="15.75" x14ac:dyDescent="0.25">
      <c r="A15" s="19" t="s">
        <v>63</v>
      </c>
      <c r="B15" s="164" t="s">
        <v>54</v>
      </c>
      <c r="C15" s="26"/>
      <c r="D15" s="27">
        <v>200</v>
      </c>
      <c r="E15" s="28">
        <f>'Reporting trim 2020'!Q15</f>
        <v>200</v>
      </c>
      <c r="F15" s="23">
        <f t="shared" si="0"/>
        <v>0</v>
      </c>
      <c r="G15" s="27">
        <v>200</v>
      </c>
      <c r="H15" s="28">
        <f>'Reporting trim 2021'!Q15</f>
        <v>0</v>
      </c>
      <c r="I15" s="23">
        <f t="shared" si="1"/>
        <v>200</v>
      </c>
      <c r="J15" s="27">
        <v>200</v>
      </c>
      <c r="K15" s="28">
        <f>'Reporting trim 2022'!Q15</f>
        <v>0</v>
      </c>
      <c r="L15" s="23">
        <f t="shared" si="2"/>
        <v>200</v>
      </c>
      <c r="M15" s="27">
        <v>200</v>
      </c>
      <c r="N15" s="28">
        <f>'Reporting trim 2023'!Q15</f>
        <v>0</v>
      </c>
      <c r="O15" s="24">
        <f t="shared" si="3"/>
        <v>200</v>
      </c>
      <c r="P15" s="21">
        <f t="shared" si="4"/>
        <v>800</v>
      </c>
      <c r="Q15" s="22">
        <f t="shared" si="5"/>
        <v>200</v>
      </c>
      <c r="R15" s="25">
        <f t="shared" si="6"/>
        <v>600</v>
      </c>
    </row>
    <row r="16" spans="1:18" ht="31.5" x14ac:dyDescent="0.25">
      <c r="A16" s="19" t="s">
        <v>64</v>
      </c>
      <c r="B16" s="164" t="s">
        <v>55</v>
      </c>
      <c r="C16" s="26"/>
      <c r="D16" s="27">
        <v>300</v>
      </c>
      <c r="E16" s="28">
        <f>'Reporting trim 2020'!Q16</f>
        <v>300</v>
      </c>
      <c r="F16" s="23">
        <f t="shared" si="0"/>
        <v>0</v>
      </c>
      <c r="G16" s="27">
        <v>300</v>
      </c>
      <c r="H16" s="28">
        <f>'Reporting trim 2021'!Q16</f>
        <v>0</v>
      </c>
      <c r="I16" s="23">
        <f t="shared" si="1"/>
        <v>300</v>
      </c>
      <c r="J16" s="27">
        <v>300</v>
      </c>
      <c r="K16" s="28">
        <f>'Reporting trim 2022'!Q16</f>
        <v>0</v>
      </c>
      <c r="L16" s="23">
        <f t="shared" si="2"/>
        <v>300</v>
      </c>
      <c r="M16" s="27">
        <v>300</v>
      </c>
      <c r="N16" s="28">
        <f>'Reporting trim 2023'!Q16</f>
        <v>0</v>
      </c>
      <c r="O16" s="24">
        <f t="shared" si="3"/>
        <v>300</v>
      </c>
      <c r="P16" s="21">
        <f t="shared" si="4"/>
        <v>1200</v>
      </c>
      <c r="Q16" s="22">
        <f t="shared" si="5"/>
        <v>300</v>
      </c>
      <c r="R16" s="25">
        <f t="shared" si="6"/>
        <v>900</v>
      </c>
    </row>
    <row r="17" spans="1:19" ht="15.75" x14ac:dyDescent="0.25">
      <c r="A17" s="19" t="s">
        <v>65</v>
      </c>
      <c r="B17" s="164" t="s">
        <v>56</v>
      </c>
      <c r="C17" s="26"/>
      <c r="D17" s="27">
        <v>150</v>
      </c>
      <c r="E17" s="28">
        <f>'Reporting trim 2020'!Q17</f>
        <v>150</v>
      </c>
      <c r="F17" s="23">
        <f t="shared" si="0"/>
        <v>0</v>
      </c>
      <c r="G17" s="27">
        <v>150</v>
      </c>
      <c r="H17" s="28">
        <f>'Reporting trim 2021'!Q17</f>
        <v>0</v>
      </c>
      <c r="I17" s="23">
        <f t="shared" si="1"/>
        <v>150</v>
      </c>
      <c r="J17" s="27">
        <v>150</v>
      </c>
      <c r="K17" s="28">
        <f>'Reporting trim 2022'!Q17</f>
        <v>0</v>
      </c>
      <c r="L17" s="23">
        <f t="shared" si="2"/>
        <v>150</v>
      </c>
      <c r="M17" s="27">
        <v>150</v>
      </c>
      <c r="N17" s="28">
        <f>'Reporting trim 2023'!Q17</f>
        <v>0</v>
      </c>
      <c r="O17" s="24">
        <f t="shared" si="3"/>
        <v>150</v>
      </c>
      <c r="P17" s="21">
        <f t="shared" si="4"/>
        <v>600</v>
      </c>
      <c r="Q17" s="22">
        <f t="shared" si="5"/>
        <v>150</v>
      </c>
      <c r="R17" s="25">
        <f t="shared" si="6"/>
        <v>450</v>
      </c>
    </row>
    <row r="18" spans="1:19" ht="15.75" x14ac:dyDescent="0.25">
      <c r="A18" s="19" t="s">
        <v>66</v>
      </c>
      <c r="B18" s="164" t="s">
        <v>57</v>
      </c>
      <c r="C18" s="26"/>
      <c r="D18" s="27">
        <v>100</v>
      </c>
      <c r="E18" s="28">
        <f>'Reporting trim 2020'!Q18</f>
        <v>100</v>
      </c>
      <c r="F18" s="23">
        <f t="shared" si="0"/>
        <v>0</v>
      </c>
      <c r="G18" s="27">
        <v>100</v>
      </c>
      <c r="H18" s="28">
        <f>'Reporting trim 2021'!Q18</f>
        <v>0</v>
      </c>
      <c r="I18" s="23">
        <f t="shared" si="1"/>
        <v>100</v>
      </c>
      <c r="J18" s="27">
        <v>100</v>
      </c>
      <c r="K18" s="28">
        <f>'Reporting trim 2022'!Q18</f>
        <v>0</v>
      </c>
      <c r="L18" s="23">
        <f t="shared" si="2"/>
        <v>100</v>
      </c>
      <c r="M18" s="27">
        <v>100</v>
      </c>
      <c r="N18" s="28">
        <f>'Reporting trim 2023'!Q18</f>
        <v>0</v>
      </c>
      <c r="O18" s="24">
        <f t="shared" si="3"/>
        <v>100</v>
      </c>
      <c r="P18" s="21">
        <f t="shared" si="4"/>
        <v>400</v>
      </c>
      <c r="Q18" s="22">
        <f t="shared" si="5"/>
        <v>100</v>
      </c>
      <c r="R18" s="25">
        <f t="shared" si="6"/>
        <v>300</v>
      </c>
    </row>
    <row r="19" spans="1:19" ht="31.5" x14ac:dyDescent="0.25">
      <c r="A19" s="19" t="s">
        <v>67</v>
      </c>
      <c r="B19" s="164" t="s">
        <v>58</v>
      </c>
      <c r="C19" s="20"/>
      <c r="D19" s="27">
        <v>0</v>
      </c>
      <c r="E19" s="28">
        <f>'Reporting trim 2020'!Q19</f>
        <v>0</v>
      </c>
      <c r="F19" s="23">
        <f t="shared" si="0"/>
        <v>0</v>
      </c>
      <c r="G19" s="27">
        <v>0</v>
      </c>
      <c r="H19" s="28">
        <f>'Reporting trim 2021'!Q19</f>
        <v>0</v>
      </c>
      <c r="I19" s="23">
        <f t="shared" si="1"/>
        <v>0</v>
      </c>
      <c r="J19" s="27">
        <v>0</v>
      </c>
      <c r="K19" s="28">
        <f>'Reporting trim 2022'!Q19</f>
        <v>0</v>
      </c>
      <c r="L19" s="23">
        <f t="shared" si="2"/>
        <v>0</v>
      </c>
      <c r="M19" s="27">
        <v>500</v>
      </c>
      <c r="N19" s="28">
        <f>'Reporting trim 2023'!Q19</f>
        <v>0</v>
      </c>
      <c r="O19" s="24">
        <f t="shared" si="3"/>
        <v>500</v>
      </c>
      <c r="P19" s="21">
        <f t="shared" si="4"/>
        <v>500</v>
      </c>
      <c r="Q19" s="22">
        <f t="shared" si="5"/>
        <v>0</v>
      </c>
      <c r="R19" s="25">
        <f t="shared" si="6"/>
        <v>500</v>
      </c>
    </row>
    <row r="20" spans="1:19" ht="63.75" thickBot="1" x14ac:dyDescent="0.3">
      <c r="A20" s="19"/>
      <c r="B20" s="166" t="s">
        <v>68</v>
      </c>
      <c r="C20" s="26"/>
      <c r="D20" s="21">
        <f>SUM(D15:D19)</f>
        <v>750</v>
      </c>
      <c r="E20" s="103">
        <f>'Reporting trim 2020'!Q20</f>
        <v>750</v>
      </c>
      <c r="F20" s="172">
        <f t="shared" si="0"/>
        <v>0</v>
      </c>
      <c r="G20" s="21">
        <f>SUM(G15:G19)</f>
        <v>750</v>
      </c>
      <c r="H20" s="103">
        <f>'Reporting trim 2021'!Q20</f>
        <v>0</v>
      </c>
      <c r="I20" s="172">
        <f t="shared" si="1"/>
        <v>750</v>
      </c>
      <c r="J20" s="21">
        <f>SUM(J15:J19)</f>
        <v>750</v>
      </c>
      <c r="K20" s="103">
        <f>'Reporting trim 2022'!Q20</f>
        <v>0</v>
      </c>
      <c r="L20" s="172">
        <f t="shared" si="2"/>
        <v>750</v>
      </c>
      <c r="M20" s="21">
        <f>SUM(M15:M19)</f>
        <v>1250</v>
      </c>
      <c r="N20" s="103">
        <f>'Reporting trim 2023'!Q20</f>
        <v>0</v>
      </c>
      <c r="O20" s="25">
        <f t="shared" si="3"/>
        <v>1250</v>
      </c>
      <c r="P20" s="21">
        <f t="shared" si="4"/>
        <v>3500</v>
      </c>
      <c r="Q20" s="22">
        <f t="shared" si="5"/>
        <v>750</v>
      </c>
      <c r="R20" s="25">
        <f t="shared" si="6"/>
        <v>2750</v>
      </c>
    </row>
    <row r="21" spans="1:19" ht="15.75" thickBot="1" x14ac:dyDescent="0.3">
      <c r="A21" s="362" t="s">
        <v>9</v>
      </c>
      <c r="B21" s="363"/>
      <c r="C21" s="364"/>
      <c r="D21" s="35">
        <f>D20+D14</f>
        <v>8870</v>
      </c>
      <c r="E21" s="35">
        <f>E20+E14</f>
        <v>6910</v>
      </c>
      <c r="F21" s="36">
        <f t="shared" si="0"/>
        <v>1960</v>
      </c>
      <c r="G21" s="35">
        <f>G20+G14</f>
        <v>8470</v>
      </c>
      <c r="H21" s="35">
        <f>H20+H14</f>
        <v>0</v>
      </c>
      <c r="I21" s="36">
        <f t="shared" si="1"/>
        <v>8470</v>
      </c>
      <c r="J21" s="35">
        <f>J20+J14</f>
        <v>8470</v>
      </c>
      <c r="K21" s="35">
        <f>K20+K14</f>
        <v>0</v>
      </c>
      <c r="L21" s="36">
        <f t="shared" si="2"/>
        <v>8470</v>
      </c>
      <c r="M21" s="35">
        <f>M20+M14</f>
        <v>7770</v>
      </c>
      <c r="N21" s="35">
        <f>N20+N14</f>
        <v>0</v>
      </c>
      <c r="O21" s="36">
        <f t="shared" si="3"/>
        <v>7770</v>
      </c>
      <c r="P21" s="35">
        <f>P20+P14</f>
        <v>33580</v>
      </c>
      <c r="Q21" s="35">
        <f>Q20+Q14</f>
        <v>6910</v>
      </c>
      <c r="R21" s="36">
        <f t="shared" si="6"/>
        <v>26670</v>
      </c>
    </row>
    <row r="22" spans="1:19" ht="15.75" thickBot="1" x14ac:dyDescent="0.3">
      <c r="A22" s="385" t="s">
        <v>19</v>
      </c>
      <c r="B22" s="386"/>
      <c r="C22" s="387"/>
      <c r="D22" s="352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4"/>
      <c r="S22" s="123"/>
    </row>
    <row r="23" spans="1:19" ht="15.75" x14ac:dyDescent="0.25">
      <c r="A23" s="10" t="s">
        <v>72</v>
      </c>
      <c r="B23" s="164" t="s">
        <v>69</v>
      </c>
      <c r="C23" s="101"/>
      <c r="D23" s="102">
        <v>1500</v>
      </c>
      <c r="E23" s="103">
        <f>'Reporting trim 2020'!Q23</f>
        <v>1000</v>
      </c>
      <c r="F23" s="104">
        <f t="shared" si="0"/>
        <v>500</v>
      </c>
      <c r="G23" s="102">
        <v>1500</v>
      </c>
      <c r="H23" s="103">
        <f>'Reporting trim 2021'!Q23</f>
        <v>0</v>
      </c>
      <c r="I23" s="104">
        <f t="shared" ref="I23:I35" si="7">G23-H23</f>
        <v>1500</v>
      </c>
      <c r="J23" s="102">
        <v>1500</v>
      </c>
      <c r="K23" s="103">
        <f>'Reporting trim 2022'!Q23</f>
        <v>0</v>
      </c>
      <c r="L23" s="104">
        <f t="shared" ref="L23:L35" si="8">J23-K23</f>
        <v>1500</v>
      </c>
      <c r="M23" s="102">
        <v>1500</v>
      </c>
      <c r="N23" s="103">
        <f>'Reporting trim 2023'!Q23</f>
        <v>0</v>
      </c>
      <c r="O23" s="104">
        <f t="shared" ref="O23:O35" si="9">M23-N23</f>
        <v>1500</v>
      </c>
      <c r="P23" s="106">
        <f t="shared" si="4"/>
        <v>6000</v>
      </c>
      <c r="Q23" s="107">
        <f t="shared" si="5"/>
        <v>1000</v>
      </c>
      <c r="R23" s="108">
        <f t="shared" si="6"/>
        <v>5000</v>
      </c>
    </row>
    <row r="24" spans="1:19" ht="15.75" x14ac:dyDescent="0.25">
      <c r="A24" s="10" t="s">
        <v>73</v>
      </c>
      <c r="B24" s="164" t="s">
        <v>70</v>
      </c>
      <c r="C24" s="29"/>
      <c r="D24" s="27">
        <v>2640</v>
      </c>
      <c r="E24" s="103">
        <f>'Reporting trim 2020'!Q24</f>
        <v>1760</v>
      </c>
      <c r="F24" s="23">
        <f t="shared" si="0"/>
        <v>880</v>
      </c>
      <c r="G24" s="27">
        <v>2640</v>
      </c>
      <c r="H24" s="103">
        <f>'Reporting trim 2021'!Q24</f>
        <v>0</v>
      </c>
      <c r="I24" s="23">
        <f t="shared" si="7"/>
        <v>2640</v>
      </c>
      <c r="J24" s="27">
        <v>2640</v>
      </c>
      <c r="K24" s="103">
        <f>'Reporting trim 2022'!Q24</f>
        <v>0</v>
      </c>
      <c r="L24" s="23">
        <f t="shared" si="8"/>
        <v>2640</v>
      </c>
      <c r="M24" s="27">
        <v>2640</v>
      </c>
      <c r="N24" s="103">
        <f>'Reporting trim 2023'!Q24</f>
        <v>0</v>
      </c>
      <c r="O24" s="23">
        <f t="shared" si="9"/>
        <v>2640</v>
      </c>
      <c r="P24" s="21">
        <f t="shared" si="4"/>
        <v>10560</v>
      </c>
      <c r="Q24" s="22">
        <f t="shared" si="5"/>
        <v>1760</v>
      </c>
      <c r="R24" s="25">
        <f t="shared" si="6"/>
        <v>8800</v>
      </c>
    </row>
    <row r="25" spans="1:19" ht="15.75" x14ac:dyDescent="0.25">
      <c r="A25" s="10" t="s">
        <v>74</v>
      </c>
      <c r="B25" s="164" t="s">
        <v>71</v>
      </c>
      <c r="C25" s="26"/>
      <c r="D25" s="27">
        <v>2400</v>
      </c>
      <c r="E25" s="103">
        <f>'Reporting trim 2020'!Q25</f>
        <v>1737</v>
      </c>
      <c r="F25" s="23">
        <f t="shared" si="0"/>
        <v>663</v>
      </c>
      <c r="G25" s="27">
        <v>2400</v>
      </c>
      <c r="H25" s="103">
        <f>'Reporting trim 2021'!Q25</f>
        <v>0</v>
      </c>
      <c r="I25" s="23">
        <f t="shared" si="7"/>
        <v>2400</v>
      </c>
      <c r="J25" s="27">
        <v>2400</v>
      </c>
      <c r="K25" s="103">
        <f>'Reporting trim 2022'!Q25</f>
        <v>0</v>
      </c>
      <c r="L25" s="23">
        <f t="shared" si="8"/>
        <v>2400</v>
      </c>
      <c r="M25" s="27">
        <v>2400</v>
      </c>
      <c r="N25" s="103">
        <f>'Reporting trim 2023'!Q25</f>
        <v>0</v>
      </c>
      <c r="O25" s="23">
        <f t="shared" si="9"/>
        <v>2400</v>
      </c>
      <c r="P25" s="21">
        <f t="shared" si="4"/>
        <v>9600</v>
      </c>
      <c r="Q25" s="22">
        <f t="shared" si="5"/>
        <v>1737</v>
      </c>
      <c r="R25" s="25">
        <f t="shared" si="6"/>
        <v>7863</v>
      </c>
    </row>
    <row r="26" spans="1:19" ht="47.25" x14ac:dyDescent="0.25">
      <c r="A26" s="10"/>
      <c r="B26" s="166" t="s">
        <v>75</v>
      </c>
      <c r="C26" s="29"/>
      <c r="D26" s="21">
        <f>SUM(D23:D25)</f>
        <v>6540</v>
      </c>
      <c r="E26" s="103">
        <f>'Reporting trim 2020'!Q26</f>
        <v>4497</v>
      </c>
      <c r="F26" s="172">
        <f t="shared" si="0"/>
        <v>2043</v>
      </c>
      <c r="G26" s="21">
        <f>SUM(G23:G25)</f>
        <v>6540</v>
      </c>
      <c r="H26" s="103">
        <f>'Reporting trim 2021'!Q26</f>
        <v>0</v>
      </c>
      <c r="I26" s="172">
        <f t="shared" si="7"/>
        <v>6540</v>
      </c>
      <c r="J26" s="21">
        <f>SUM(J23:J25)</f>
        <v>6540</v>
      </c>
      <c r="K26" s="103">
        <f>'Reporting trim 2022'!Q26</f>
        <v>0</v>
      </c>
      <c r="L26" s="172">
        <f t="shared" si="8"/>
        <v>6540</v>
      </c>
      <c r="M26" s="21">
        <f>SUM(M23:M25)</f>
        <v>6540</v>
      </c>
      <c r="N26" s="103">
        <f>'Reporting trim 2023'!Q26</f>
        <v>0</v>
      </c>
      <c r="O26" s="172">
        <f t="shared" si="9"/>
        <v>6540</v>
      </c>
      <c r="P26" s="21">
        <f t="shared" si="4"/>
        <v>26160</v>
      </c>
      <c r="Q26" s="22">
        <f t="shared" si="5"/>
        <v>4497</v>
      </c>
      <c r="R26" s="25">
        <f t="shared" si="6"/>
        <v>21663</v>
      </c>
    </row>
    <row r="27" spans="1:19" s="192" customFormat="1" ht="15.75" x14ac:dyDescent="0.25">
      <c r="A27" s="344" t="s">
        <v>77</v>
      </c>
      <c r="B27" s="345" t="s">
        <v>76</v>
      </c>
      <c r="C27" s="346"/>
      <c r="D27" s="347">
        <v>0</v>
      </c>
      <c r="E27" s="348">
        <f>'Reporting trim 2020'!Q27</f>
        <v>0</v>
      </c>
      <c r="F27" s="349">
        <f t="shared" si="0"/>
        <v>0</v>
      </c>
      <c r="G27" s="195">
        <v>3400</v>
      </c>
      <c r="H27" s="196">
        <f>'Reporting trim 2021'!Q27</f>
        <v>0</v>
      </c>
      <c r="I27" s="197">
        <f t="shared" si="7"/>
        <v>3400</v>
      </c>
      <c r="J27" s="195">
        <v>3400</v>
      </c>
      <c r="K27" s="196">
        <f>'Reporting trim 2022'!Q27</f>
        <v>0</v>
      </c>
      <c r="L27" s="197">
        <f t="shared" si="8"/>
        <v>3400</v>
      </c>
      <c r="M27" s="195">
        <v>2200</v>
      </c>
      <c r="N27" s="196">
        <f>'Reporting trim 2023'!Q27</f>
        <v>0</v>
      </c>
      <c r="O27" s="197">
        <f t="shared" si="9"/>
        <v>2200</v>
      </c>
      <c r="P27" s="198">
        <f t="shared" si="4"/>
        <v>9000</v>
      </c>
      <c r="Q27" s="199">
        <f t="shared" si="5"/>
        <v>0</v>
      </c>
      <c r="R27" s="200">
        <f t="shared" si="6"/>
        <v>9000</v>
      </c>
    </row>
    <row r="28" spans="1:19" ht="15.75" x14ac:dyDescent="0.25">
      <c r="A28" s="344" t="s">
        <v>78</v>
      </c>
      <c r="B28" s="345" t="s">
        <v>51</v>
      </c>
      <c r="C28" s="346"/>
      <c r="D28" s="347">
        <v>0</v>
      </c>
      <c r="E28" s="348">
        <f>'Reporting trim 2020'!Q28</f>
        <v>0</v>
      </c>
      <c r="F28" s="349">
        <f t="shared" si="0"/>
        <v>0</v>
      </c>
      <c r="G28" s="27">
        <v>720</v>
      </c>
      <c r="H28" s="103">
        <f>'Reporting trim 2021'!Q28</f>
        <v>0</v>
      </c>
      <c r="I28" s="23">
        <f t="shared" si="7"/>
        <v>720</v>
      </c>
      <c r="J28" s="27">
        <v>720</v>
      </c>
      <c r="K28" s="103">
        <f>'Reporting trim 2022'!Q28</f>
        <v>0</v>
      </c>
      <c r="L28" s="23">
        <f t="shared" si="8"/>
        <v>720</v>
      </c>
      <c r="M28" s="27">
        <v>720</v>
      </c>
      <c r="N28" s="103">
        <f>'Reporting trim 2023'!Q28</f>
        <v>0</v>
      </c>
      <c r="O28" s="23">
        <f t="shared" si="9"/>
        <v>720</v>
      </c>
      <c r="P28" s="21">
        <f t="shared" si="4"/>
        <v>2160</v>
      </c>
      <c r="Q28" s="22">
        <f t="shared" si="5"/>
        <v>0</v>
      </c>
      <c r="R28" s="25">
        <f t="shared" si="6"/>
        <v>2160</v>
      </c>
    </row>
    <row r="29" spans="1:19" ht="63" x14ac:dyDescent="0.25">
      <c r="A29" s="109"/>
      <c r="B29" s="167" t="s">
        <v>79</v>
      </c>
      <c r="C29" s="29"/>
      <c r="D29" s="110">
        <f>SUM(D27:D28)</f>
        <v>0</v>
      </c>
      <c r="E29" s="103">
        <f>'Reporting trim 2020'!Q29</f>
        <v>0</v>
      </c>
      <c r="F29" s="172">
        <f t="shared" si="0"/>
        <v>0</v>
      </c>
      <c r="G29" s="110">
        <f>SUM(G27:G28)</f>
        <v>4120</v>
      </c>
      <c r="H29" s="103">
        <f>'Reporting trim 2021'!Q29</f>
        <v>0</v>
      </c>
      <c r="I29" s="172">
        <f t="shared" si="7"/>
        <v>4120</v>
      </c>
      <c r="J29" s="110">
        <f>SUM(J27:J28)</f>
        <v>4120</v>
      </c>
      <c r="K29" s="103">
        <f>'Reporting trim 2022'!Q29</f>
        <v>0</v>
      </c>
      <c r="L29" s="172">
        <f t="shared" si="8"/>
        <v>4120</v>
      </c>
      <c r="M29" s="110">
        <f>SUM(M27:M28)</f>
        <v>2920</v>
      </c>
      <c r="N29" s="103">
        <f>'Reporting trim 2023'!Q29</f>
        <v>0</v>
      </c>
      <c r="O29" s="172">
        <f t="shared" si="9"/>
        <v>2920</v>
      </c>
      <c r="P29" s="21">
        <f t="shared" si="4"/>
        <v>11160</v>
      </c>
      <c r="Q29" s="22">
        <f t="shared" si="5"/>
        <v>0</v>
      </c>
      <c r="R29" s="25">
        <f t="shared" si="6"/>
        <v>11160</v>
      </c>
    </row>
    <row r="30" spans="1:19" s="192" customFormat="1" ht="15.75" x14ac:dyDescent="0.25">
      <c r="A30" s="193" t="s">
        <v>81</v>
      </c>
      <c r="B30" s="201" t="s">
        <v>80</v>
      </c>
      <c r="C30" s="194"/>
      <c r="D30" s="195">
        <v>9600</v>
      </c>
      <c r="E30" s="196">
        <f>'Reporting trim 2020'!Q30</f>
        <v>10800</v>
      </c>
      <c r="F30" s="197">
        <f t="shared" si="0"/>
        <v>-1200</v>
      </c>
      <c r="G30" s="195">
        <v>10200</v>
      </c>
      <c r="H30" s="196">
        <f>'Reporting trim 2021'!Q30</f>
        <v>0</v>
      </c>
      <c r="I30" s="197">
        <f t="shared" si="7"/>
        <v>10200</v>
      </c>
      <c r="J30" s="195">
        <v>10200</v>
      </c>
      <c r="K30" s="196">
        <f>'Reporting trim 2022'!Q30</f>
        <v>0</v>
      </c>
      <c r="L30" s="197">
        <f t="shared" si="8"/>
        <v>10200</v>
      </c>
      <c r="M30" s="195">
        <v>12600</v>
      </c>
      <c r="N30" s="196">
        <f>'Reporting trim 2023'!Q30</f>
        <v>0</v>
      </c>
      <c r="O30" s="197">
        <f t="shared" si="9"/>
        <v>12600</v>
      </c>
      <c r="P30" s="198">
        <f t="shared" si="4"/>
        <v>42600</v>
      </c>
      <c r="Q30" s="199">
        <f t="shared" si="5"/>
        <v>10800</v>
      </c>
      <c r="R30" s="200">
        <f t="shared" si="6"/>
        <v>31800</v>
      </c>
    </row>
    <row r="31" spans="1:19" ht="15.75" x14ac:dyDescent="0.25">
      <c r="A31" s="19" t="s">
        <v>83</v>
      </c>
      <c r="B31" s="168" t="s">
        <v>84</v>
      </c>
      <c r="C31" s="26"/>
      <c r="D31" s="27">
        <v>2520</v>
      </c>
      <c r="E31" s="103">
        <f>'Reporting trim 2020'!Q31</f>
        <v>2520</v>
      </c>
      <c r="F31" s="23">
        <f t="shared" si="0"/>
        <v>0</v>
      </c>
      <c r="G31" s="27">
        <v>2520</v>
      </c>
      <c r="H31" s="103">
        <f>'Reporting trim 2021'!Q31</f>
        <v>0</v>
      </c>
      <c r="I31" s="23">
        <f t="shared" si="7"/>
        <v>2520</v>
      </c>
      <c r="J31" s="27">
        <v>2520</v>
      </c>
      <c r="K31" s="103">
        <f>'Reporting trim 2022'!Q31</f>
        <v>0</v>
      </c>
      <c r="L31" s="23">
        <f t="shared" si="8"/>
        <v>2520</v>
      </c>
      <c r="M31" s="27">
        <v>2520</v>
      </c>
      <c r="N31" s="103">
        <f>'Reporting trim 2023'!Q31</f>
        <v>0</v>
      </c>
      <c r="O31" s="23">
        <f t="shared" si="9"/>
        <v>2520</v>
      </c>
      <c r="P31" s="21">
        <f t="shared" si="4"/>
        <v>10080</v>
      </c>
      <c r="Q31" s="22"/>
      <c r="R31" s="25"/>
    </row>
    <row r="32" spans="1:19" ht="31.5" x14ac:dyDescent="0.25">
      <c r="A32" s="19"/>
      <c r="B32" s="169" t="s">
        <v>82</v>
      </c>
      <c r="C32" s="26"/>
      <c r="D32" s="21">
        <f>SUM(D30:D31)</f>
        <v>12120</v>
      </c>
      <c r="E32" s="103">
        <f>'Reporting trim 2020'!Q32</f>
        <v>13320</v>
      </c>
      <c r="F32" s="172">
        <f t="shared" si="0"/>
        <v>-1200</v>
      </c>
      <c r="G32" s="21">
        <f>SUM(G30:G31)</f>
        <v>12720</v>
      </c>
      <c r="H32" s="103">
        <f>'Reporting trim 2021'!Q32</f>
        <v>0</v>
      </c>
      <c r="I32" s="172">
        <f t="shared" si="7"/>
        <v>12720</v>
      </c>
      <c r="J32" s="21">
        <f>SUM(J30:J31)</f>
        <v>12720</v>
      </c>
      <c r="K32" s="103">
        <f>'Reporting trim 2022'!Q32</f>
        <v>0</v>
      </c>
      <c r="L32" s="172">
        <f t="shared" si="8"/>
        <v>12720</v>
      </c>
      <c r="M32" s="21">
        <f>SUM(M30:M31)</f>
        <v>15120</v>
      </c>
      <c r="N32" s="103">
        <f>'Reporting trim 2023'!Q32</f>
        <v>0</v>
      </c>
      <c r="O32" s="172">
        <f t="shared" si="9"/>
        <v>15120</v>
      </c>
      <c r="P32" s="21">
        <f t="shared" si="4"/>
        <v>52680</v>
      </c>
      <c r="Q32" s="22">
        <f t="shared" si="5"/>
        <v>13320</v>
      </c>
      <c r="R32" s="25">
        <f t="shared" si="6"/>
        <v>39360</v>
      </c>
    </row>
    <row r="33" spans="1:18" ht="15.75" x14ac:dyDescent="0.25">
      <c r="A33" s="19" t="s">
        <v>86</v>
      </c>
      <c r="B33" s="170" t="s">
        <v>69</v>
      </c>
      <c r="C33" s="29"/>
      <c r="D33" s="117">
        <v>1500</v>
      </c>
      <c r="E33" s="103">
        <f>'Reporting trim 2020'!Q33</f>
        <v>1000</v>
      </c>
      <c r="F33" s="23">
        <f t="shared" si="0"/>
        <v>500</v>
      </c>
      <c r="G33" s="117">
        <v>1500</v>
      </c>
      <c r="H33" s="103">
        <f>'Reporting trim 2021'!Q33</f>
        <v>0</v>
      </c>
      <c r="I33" s="23">
        <f t="shared" si="7"/>
        <v>1500</v>
      </c>
      <c r="J33" s="117">
        <v>1500</v>
      </c>
      <c r="K33" s="103">
        <f>'Reporting trim 2022'!Q33</f>
        <v>0</v>
      </c>
      <c r="L33" s="23">
        <f t="shared" si="8"/>
        <v>1500</v>
      </c>
      <c r="M33" s="117">
        <v>1500</v>
      </c>
      <c r="N33" s="103">
        <f>'Reporting trim 2023'!Q33</f>
        <v>0</v>
      </c>
      <c r="O33" s="23">
        <f t="shared" si="9"/>
        <v>1500</v>
      </c>
      <c r="P33" s="21">
        <f t="shared" si="4"/>
        <v>6000</v>
      </c>
      <c r="Q33" s="22">
        <f t="shared" si="5"/>
        <v>1000</v>
      </c>
      <c r="R33" s="25">
        <f t="shared" si="6"/>
        <v>5000</v>
      </c>
    </row>
    <row r="34" spans="1:18" ht="15.75" x14ac:dyDescent="0.25">
      <c r="A34" s="19" t="s">
        <v>87</v>
      </c>
      <c r="B34" s="171" t="s">
        <v>85</v>
      </c>
      <c r="C34" s="26"/>
      <c r="D34" s="27">
        <v>360</v>
      </c>
      <c r="E34" s="103">
        <f>'Reporting trim 2020'!Q34</f>
        <v>360</v>
      </c>
      <c r="F34" s="23">
        <f t="shared" si="0"/>
        <v>0</v>
      </c>
      <c r="G34" s="27">
        <v>360</v>
      </c>
      <c r="H34" s="103">
        <f>'Reporting trim 2021'!Q34</f>
        <v>0</v>
      </c>
      <c r="I34" s="23">
        <f t="shared" si="7"/>
        <v>360</v>
      </c>
      <c r="J34" s="27">
        <v>360</v>
      </c>
      <c r="K34" s="103">
        <f>'Reporting trim 2022'!Q34</f>
        <v>0</v>
      </c>
      <c r="L34" s="23">
        <f t="shared" si="8"/>
        <v>360</v>
      </c>
      <c r="M34" s="27">
        <v>360</v>
      </c>
      <c r="N34" s="103">
        <f>'Reporting trim 2023'!Q34</f>
        <v>0</v>
      </c>
      <c r="O34" s="23">
        <f t="shared" si="9"/>
        <v>360</v>
      </c>
      <c r="P34" s="21">
        <f t="shared" si="4"/>
        <v>1440</v>
      </c>
      <c r="Q34" s="22">
        <f t="shared" si="5"/>
        <v>360</v>
      </c>
      <c r="R34" s="25">
        <f t="shared" si="6"/>
        <v>1080</v>
      </c>
    </row>
    <row r="35" spans="1:18" ht="32.25" thickBot="1" x14ac:dyDescent="0.3">
      <c r="A35" s="19"/>
      <c r="B35" s="166" t="s">
        <v>88</v>
      </c>
      <c r="C35" s="26"/>
      <c r="D35" s="21">
        <f>SUM(D33:D34)</f>
        <v>1860</v>
      </c>
      <c r="E35" s="103">
        <f>'Reporting trim 2020'!Q35</f>
        <v>1360</v>
      </c>
      <c r="F35" s="172">
        <f t="shared" si="0"/>
        <v>500</v>
      </c>
      <c r="G35" s="21">
        <f>SUM(G33:G34)</f>
        <v>1860</v>
      </c>
      <c r="H35" s="103">
        <f>'Reporting trim 2021'!Q35</f>
        <v>0</v>
      </c>
      <c r="I35" s="172">
        <f t="shared" si="7"/>
        <v>1860</v>
      </c>
      <c r="J35" s="21">
        <f>SUM(J33:J34)</f>
        <v>1860</v>
      </c>
      <c r="K35" s="103">
        <f>'Reporting trim 2022'!Q35</f>
        <v>0</v>
      </c>
      <c r="L35" s="172">
        <f t="shared" si="8"/>
        <v>1860</v>
      </c>
      <c r="M35" s="21">
        <f>SUM(M33:M34)</f>
        <v>1860</v>
      </c>
      <c r="N35" s="103">
        <f>'Reporting trim 2023'!Q35</f>
        <v>0</v>
      </c>
      <c r="O35" s="172">
        <f t="shared" si="9"/>
        <v>1860</v>
      </c>
      <c r="P35" s="21">
        <f t="shared" si="4"/>
        <v>7440</v>
      </c>
      <c r="Q35" s="22">
        <f t="shared" si="5"/>
        <v>1360</v>
      </c>
      <c r="R35" s="25">
        <f t="shared" si="6"/>
        <v>6080</v>
      </c>
    </row>
    <row r="36" spans="1:18" ht="15.75" thickBot="1" x14ac:dyDescent="0.3">
      <c r="A36" s="375" t="s">
        <v>10</v>
      </c>
      <c r="B36" s="376"/>
      <c r="C36" s="377"/>
      <c r="D36" s="35">
        <f>D26+D29+D32+D35</f>
        <v>20520</v>
      </c>
      <c r="E36" s="35">
        <f>E26+E29+E32+E35</f>
        <v>19177</v>
      </c>
      <c r="F36" s="36">
        <f t="shared" si="0"/>
        <v>1343</v>
      </c>
      <c r="G36" s="35">
        <f>G26+G29+G32+G35</f>
        <v>25240</v>
      </c>
      <c r="H36" s="35">
        <f>SUM(H23:H35)</f>
        <v>0</v>
      </c>
      <c r="I36" s="36">
        <f t="shared" ref="I36" si="10">G36-H36</f>
        <v>25240</v>
      </c>
      <c r="J36" s="35">
        <f>J26+J29+J32+J35</f>
        <v>25240</v>
      </c>
      <c r="K36" s="35">
        <f>SUM(K23:K35)</f>
        <v>0</v>
      </c>
      <c r="L36" s="36">
        <f t="shared" si="2"/>
        <v>25240</v>
      </c>
      <c r="M36" s="35">
        <f>M26+M29+M32+M35</f>
        <v>26440</v>
      </c>
      <c r="N36" s="35">
        <f>SUM(N23:N35)</f>
        <v>0</v>
      </c>
      <c r="O36" s="36">
        <f t="shared" si="3"/>
        <v>26440</v>
      </c>
      <c r="P36" s="35">
        <f>P26+P29+P32+P35</f>
        <v>97440</v>
      </c>
      <c r="Q36" s="35">
        <f>SUM(Q23:Q35)</f>
        <v>35834</v>
      </c>
      <c r="R36" s="36">
        <f t="shared" si="6"/>
        <v>61606</v>
      </c>
    </row>
    <row r="37" spans="1:18" ht="15.75" thickBot="1" x14ac:dyDescent="0.3">
      <c r="A37" s="359" t="s">
        <v>20</v>
      </c>
      <c r="B37" s="360"/>
      <c r="C37" s="361"/>
      <c r="D37" s="352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4"/>
    </row>
    <row r="38" spans="1:18" ht="15.75" x14ac:dyDescent="0.25">
      <c r="A38" s="112" t="s">
        <v>91</v>
      </c>
      <c r="B38" s="173" t="s">
        <v>89</v>
      </c>
      <c r="C38" s="113"/>
      <c r="D38" s="114">
        <v>3000</v>
      </c>
      <c r="E38" s="115">
        <f>'Reporting trim 2020'!Q38</f>
        <v>2000</v>
      </c>
      <c r="F38" s="104">
        <f t="shared" si="0"/>
        <v>1000</v>
      </c>
      <c r="G38" s="114">
        <v>3000</v>
      </c>
      <c r="H38" s="103">
        <f>'Reporting trim 2021'!Q38</f>
        <v>0</v>
      </c>
      <c r="I38" s="104">
        <f t="shared" ref="I38:I48" si="11">G38-H38</f>
        <v>3000</v>
      </c>
      <c r="J38" s="114">
        <v>3000</v>
      </c>
      <c r="K38" s="103">
        <f>'Reporting trim 2022'!Q38</f>
        <v>0</v>
      </c>
      <c r="L38" s="104">
        <f t="shared" ref="L38:L48" si="12">J38-K38</f>
        <v>3000</v>
      </c>
      <c r="M38" s="114">
        <v>3000</v>
      </c>
      <c r="N38" s="103">
        <f>'Reporting trim 2023'!Q38</f>
        <v>0</v>
      </c>
      <c r="O38" s="104">
        <f t="shared" ref="O38:O48" si="13">M38-N38</f>
        <v>3000</v>
      </c>
      <c r="P38" s="106">
        <f t="shared" si="4"/>
        <v>12000</v>
      </c>
      <c r="Q38" s="107">
        <f t="shared" si="5"/>
        <v>2000</v>
      </c>
      <c r="R38" s="108">
        <f t="shared" si="6"/>
        <v>10000</v>
      </c>
    </row>
    <row r="39" spans="1:18" ht="15.75" x14ac:dyDescent="0.25">
      <c r="A39" s="350" t="s">
        <v>92</v>
      </c>
      <c r="B39" s="351" t="s">
        <v>90</v>
      </c>
      <c r="C39" s="346"/>
      <c r="D39" s="347">
        <v>180</v>
      </c>
      <c r="E39" s="348">
        <f>'Reporting trim 2020'!Q39</f>
        <v>180</v>
      </c>
      <c r="F39" s="349">
        <f t="shared" si="0"/>
        <v>0</v>
      </c>
      <c r="G39" s="27">
        <v>0</v>
      </c>
      <c r="H39" s="103">
        <f>'Reporting trim 2021'!Q39</f>
        <v>0</v>
      </c>
      <c r="I39" s="23">
        <f t="shared" si="11"/>
        <v>0</v>
      </c>
      <c r="J39" s="27">
        <v>0</v>
      </c>
      <c r="K39" s="103">
        <f>'Reporting trim 2022'!Q39</f>
        <v>0</v>
      </c>
      <c r="L39" s="23">
        <f t="shared" si="12"/>
        <v>0</v>
      </c>
      <c r="M39" s="27">
        <v>0</v>
      </c>
      <c r="N39" s="103">
        <f>'Reporting trim 2023'!Q39</f>
        <v>0</v>
      </c>
      <c r="O39" s="23">
        <f t="shared" si="13"/>
        <v>0</v>
      </c>
      <c r="P39" s="21">
        <f t="shared" si="4"/>
        <v>180</v>
      </c>
      <c r="Q39" s="22">
        <f t="shared" si="5"/>
        <v>180</v>
      </c>
      <c r="R39" s="25">
        <f t="shared" si="6"/>
        <v>0</v>
      </c>
    </row>
    <row r="40" spans="1:18" ht="63" x14ac:dyDescent="0.25">
      <c r="A40" s="116"/>
      <c r="B40" s="166" t="s">
        <v>97</v>
      </c>
      <c r="C40" s="29"/>
      <c r="D40" s="21">
        <f>SUM(D38:D39)</f>
        <v>3180</v>
      </c>
      <c r="E40" s="115">
        <f>'Reporting trim 2020'!Q40</f>
        <v>2180</v>
      </c>
      <c r="F40" s="23">
        <f t="shared" si="0"/>
        <v>1000</v>
      </c>
      <c r="G40" s="21">
        <f>SUM(G38:G39)</f>
        <v>3000</v>
      </c>
      <c r="H40" s="103">
        <f>'Reporting trim 2021'!Q40</f>
        <v>0</v>
      </c>
      <c r="I40" s="23">
        <f t="shared" si="11"/>
        <v>3000</v>
      </c>
      <c r="J40" s="21">
        <f>SUM(J38:J39)</f>
        <v>3000</v>
      </c>
      <c r="K40" s="103">
        <f>'Reporting trim 2022'!Q40</f>
        <v>0</v>
      </c>
      <c r="L40" s="23">
        <f t="shared" si="12"/>
        <v>3000</v>
      </c>
      <c r="M40" s="21">
        <f>SUM(M38:M39)</f>
        <v>3000</v>
      </c>
      <c r="N40" s="103">
        <f>'Reporting trim 2023'!Q40</f>
        <v>0</v>
      </c>
      <c r="O40" s="23">
        <f t="shared" si="13"/>
        <v>3000</v>
      </c>
      <c r="P40" s="21">
        <f t="shared" si="4"/>
        <v>12180</v>
      </c>
      <c r="Q40" s="22">
        <f t="shared" si="5"/>
        <v>2180</v>
      </c>
      <c r="R40" s="25">
        <f t="shared" si="6"/>
        <v>10000</v>
      </c>
    </row>
    <row r="41" spans="1:18" ht="15.75" x14ac:dyDescent="0.25">
      <c r="A41" s="344" t="s">
        <v>95</v>
      </c>
      <c r="B41" s="345" t="s">
        <v>93</v>
      </c>
      <c r="C41" s="346"/>
      <c r="D41" s="347">
        <v>480</v>
      </c>
      <c r="E41" s="348">
        <f>'Reporting trim 2020'!Q41</f>
        <v>480</v>
      </c>
      <c r="F41" s="349">
        <f t="shared" si="0"/>
        <v>0</v>
      </c>
      <c r="G41" s="27">
        <v>0</v>
      </c>
      <c r="H41" s="103">
        <f>'Reporting trim 2021'!Q41</f>
        <v>0</v>
      </c>
      <c r="I41" s="23">
        <f t="shared" si="11"/>
        <v>0</v>
      </c>
      <c r="J41" s="27">
        <v>0</v>
      </c>
      <c r="K41" s="103">
        <f>'Reporting trim 2022'!Q41</f>
        <v>0</v>
      </c>
      <c r="L41" s="23">
        <f t="shared" si="12"/>
        <v>0</v>
      </c>
      <c r="M41" s="27">
        <v>0</v>
      </c>
      <c r="N41" s="103">
        <f>'Reporting trim 2023'!Q41</f>
        <v>0</v>
      </c>
      <c r="O41" s="23">
        <f t="shared" si="13"/>
        <v>0</v>
      </c>
      <c r="P41" s="21">
        <f t="shared" si="4"/>
        <v>480</v>
      </c>
      <c r="Q41" s="22">
        <f t="shared" si="5"/>
        <v>480</v>
      </c>
      <c r="R41" s="25">
        <f t="shared" si="6"/>
        <v>0</v>
      </c>
    </row>
    <row r="42" spans="1:18" ht="31.5" x14ac:dyDescent="0.25">
      <c r="A42" s="19"/>
      <c r="B42" s="166" t="s">
        <v>98</v>
      </c>
      <c r="C42" s="26"/>
      <c r="D42" s="21">
        <f>SUM(D41)</f>
        <v>480</v>
      </c>
      <c r="E42" s="115">
        <f>'Reporting trim 2020'!Q42</f>
        <v>480</v>
      </c>
      <c r="F42" s="172">
        <f t="shared" si="0"/>
        <v>0</v>
      </c>
      <c r="G42" s="21">
        <f>SUM(G41)</f>
        <v>0</v>
      </c>
      <c r="H42" s="103">
        <f>'Reporting trim 2021'!Q42</f>
        <v>0</v>
      </c>
      <c r="I42" s="172">
        <f t="shared" si="11"/>
        <v>0</v>
      </c>
      <c r="J42" s="21">
        <f>SUM(J41)</f>
        <v>0</v>
      </c>
      <c r="K42" s="103">
        <f>'Reporting trim 2022'!Q42</f>
        <v>0</v>
      </c>
      <c r="L42" s="172">
        <f t="shared" si="12"/>
        <v>0</v>
      </c>
      <c r="M42" s="21">
        <f>SUM(M41)</f>
        <v>0</v>
      </c>
      <c r="N42" s="103">
        <f>'Reporting trim 2023'!Q42</f>
        <v>0</v>
      </c>
      <c r="O42" s="172">
        <f t="shared" si="13"/>
        <v>0</v>
      </c>
      <c r="P42" s="21">
        <f t="shared" si="4"/>
        <v>480</v>
      </c>
      <c r="Q42" s="22">
        <f t="shared" si="5"/>
        <v>480</v>
      </c>
      <c r="R42" s="25">
        <f t="shared" si="6"/>
        <v>0</v>
      </c>
    </row>
    <row r="43" spans="1:18" ht="15.75" x14ac:dyDescent="0.25">
      <c r="A43" s="344" t="s">
        <v>96</v>
      </c>
      <c r="B43" s="345" t="s">
        <v>94</v>
      </c>
      <c r="C43" s="346"/>
      <c r="D43" s="347">
        <v>300</v>
      </c>
      <c r="E43" s="348">
        <f>'Reporting trim 2020'!Q43</f>
        <v>300</v>
      </c>
      <c r="F43" s="349">
        <f t="shared" si="0"/>
        <v>0</v>
      </c>
      <c r="G43" s="27">
        <v>600</v>
      </c>
      <c r="H43" s="103">
        <f>'Reporting trim 2021'!Q43</f>
        <v>0</v>
      </c>
      <c r="I43" s="23">
        <f t="shared" si="11"/>
        <v>600</v>
      </c>
      <c r="J43" s="27">
        <v>600</v>
      </c>
      <c r="K43" s="103">
        <f>'Reporting trim 2022'!Q43</f>
        <v>0</v>
      </c>
      <c r="L43" s="23">
        <f t="shared" si="12"/>
        <v>600</v>
      </c>
      <c r="M43" s="27">
        <v>600</v>
      </c>
      <c r="N43" s="103">
        <f>'Reporting trim 2023'!Q43</f>
        <v>0</v>
      </c>
      <c r="O43" s="23">
        <f t="shared" si="13"/>
        <v>600</v>
      </c>
      <c r="P43" s="21">
        <f t="shared" si="4"/>
        <v>2100</v>
      </c>
      <c r="Q43" s="22">
        <f t="shared" si="5"/>
        <v>300</v>
      </c>
      <c r="R43" s="25">
        <f t="shared" si="6"/>
        <v>1800</v>
      </c>
    </row>
    <row r="44" spans="1:18" ht="47.25" x14ac:dyDescent="0.25">
      <c r="A44" s="19"/>
      <c r="B44" s="166" t="s">
        <v>231</v>
      </c>
      <c r="C44" s="29"/>
      <c r="D44" s="21">
        <f>SUM(D43)</f>
        <v>300</v>
      </c>
      <c r="E44" s="115">
        <f>'Reporting trim 2020'!Q44</f>
        <v>300</v>
      </c>
      <c r="F44" s="172">
        <f t="shared" si="0"/>
        <v>0</v>
      </c>
      <c r="G44" s="21">
        <f>SUM(G43)</f>
        <v>600</v>
      </c>
      <c r="H44" s="103">
        <f>'Reporting trim 2021'!Q44</f>
        <v>0</v>
      </c>
      <c r="I44" s="172">
        <f t="shared" si="11"/>
        <v>600</v>
      </c>
      <c r="J44" s="21">
        <f>SUM(J43)</f>
        <v>600</v>
      </c>
      <c r="K44" s="103">
        <f>'Reporting trim 2022'!Q44</f>
        <v>0</v>
      </c>
      <c r="L44" s="172">
        <f t="shared" si="12"/>
        <v>600</v>
      </c>
      <c r="M44" s="21">
        <f>SUM(M43)</f>
        <v>600</v>
      </c>
      <c r="N44" s="103">
        <f>'Reporting trim 2023'!Q44</f>
        <v>0</v>
      </c>
      <c r="O44" s="172">
        <f t="shared" si="13"/>
        <v>600</v>
      </c>
      <c r="P44" s="21">
        <f t="shared" si="4"/>
        <v>2100</v>
      </c>
      <c r="Q44" s="22">
        <f t="shared" si="5"/>
        <v>300</v>
      </c>
      <c r="R44" s="25">
        <f t="shared" si="6"/>
        <v>1800</v>
      </c>
    </row>
    <row r="45" spans="1:18" ht="15.75" x14ac:dyDescent="0.25">
      <c r="A45" s="19" t="s">
        <v>229</v>
      </c>
      <c r="B45" s="171" t="s">
        <v>230</v>
      </c>
      <c r="C45" s="29"/>
      <c r="D45" s="21">
        <v>5280</v>
      </c>
      <c r="E45" s="335"/>
      <c r="F45" s="172"/>
      <c r="G45" s="21"/>
      <c r="H45" s="336"/>
      <c r="I45" s="172"/>
      <c r="J45" s="21"/>
      <c r="K45" s="336"/>
      <c r="L45" s="172"/>
      <c r="M45" s="21"/>
      <c r="N45" s="336"/>
      <c r="O45" s="172"/>
      <c r="P45" s="21"/>
      <c r="Q45" s="337"/>
      <c r="R45" s="25"/>
    </row>
    <row r="46" spans="1:18" ht="32.25" thickBot="1" x14ac:dyDescent="0.3">
      <c r="A46" s="19"/>
      <c r="B46" s="166" t="s">
        <v>232</v>
      </c>
      <c r="C46" s="330"/>
      <c r="D46" s="21">
        <f>SUM(D45)</f>
        <v>5280</v>
      </c>
      <c r="E46" s="115">
        <f>'Reporting trim 2020'!Q46</f>
        <v>0</v>
      </c>
      <c r="F46" s="172">
        <f t="shared" ref="F46" si="14">D46-E46</f>
        <v>5280</v>
      </c>
      <c r="G46" s="21">
        <f>SUM(G45)</f>
        <v>0</v>
      </c>
      <c r="H46" s="103">
        <f>'Reporting trim 2021'!Q46</f>
        <v>0</v>
      </c>
      <c r="I46" s="172">
        <f t="shared" ref="I46:I47" si="15">G46-H46</f>
        <v>0</v>
      </c>
      <c r="J46" s="21">
        <f>SUM(J45)</f>
        <v>0</v>
      </c>
      <c r="K46" s="103">
        <f>'Reporting trim 2022'!Q46</f>
        <v>0</v>
      </c>
      <c r="L46" s="172">
        <f t="shared" ref="L46:L47" si="16">J46-K46</f>
        <v>0</v>
      </c>
      <c r="M46" s="21">
        <f>SUM(M45)</f>
        <v>0</v>
      </c>
      <c r="N46" s="103">
        <f>'Reporting trim 2023'!Q46</f>
        <v>0</v>
      </c>
      <c r="O46" s="172">
        <f t="shared" ref="O46:O47" si="17">M46-N46</f>
        <v>0</v>
      </c>
      <c r="P46" s="21">
        <f t="shared" ref="P46" si="18">M46+J46+G46+D46</f>
        <v>5280</v>
      </c>
      <c r="Q46" s="22">
        <f t="shared" ref="Q46" si="19">N46+K46+H46+E46</f>
        <v>0</v>
      </c>
      <c r="R46" s="25">
        <f t="shared" ref="R46" si="20">P46-Q46</f>
        <v>5280</v>
      </c>
    </row>
    <row r="47" spans="1:18" ht="15.75" thickBot="1" x14ac:dyDescent="0.3">
      <c r="A47" s="362" t="s">
        <v>11</v>
      </c>
      <c r="B47" s="363"/>
      <c r="C47" s="364"/>
      <c r="D47" s="35">
        <f>D40+D42+D44+D46</f>
        <v>9240</v>
      </c>
      <c r="E47" s="35">
        <f>E40+E42+E44+E46</f>
        <v>2960</v>
      </c>
      <c r="F47" s="36">
        <f t="shared" si="0"/>
        <v>6280</v>
      </c>
      <c r="G47" s="35">
        <f>G40+G42+G44+G46</f>
        <v>3600</v>
      </c>
      <c r="H47" s="35">
        <f>H40+H42+H44+H46</f>
        <v>0</v>
      </c>
      <c r="I47" s="36">
        <f t="shared" si="15"/>
        <v>3600</v>
      </c>
      <c r="J47" s="35">
        <f>J40+J42+J44+J46</f>
        <v>3600</v>
      </c>
      <c r="K47" s="35">
        <f>K40+K42+K44+K46</f>
        <v>0</v>
      </c>
      <c r="L47" s="36">
        <f t="shared" si="16"/>
        <v>3600</v>
      </c>
      <c r="M47" s="35">
        <f>M40+M42+M44+M46</f>
        <v>3600</v>
      </c>
      <c r="N47" s="35">
        <f>N40+N42+N44+N46</f>
        <v>0</v>
      </c>
      <c r="O47" s="36">
        <f t="shared" si="17"/>
        <v>3600</v>
      </c>
      <c r="P47" s="35">
        <f>P40+P42+P44+P46</f>
        <v>20040</v>
      </c>
      <c r="Q47" s="35">
        <f t="shared" ref="Q47:R47" si="21">Q40+Q42+Q44+Q46</f>
        <v>2960</v>
      </c>
      <c r="R47" s="35">
        <f t="shared" si="21"/>
        <v>17080</v>
      </c>
    </row>
    <row r="48" spans="1:18" s="174" customFormat="1" thickBot="1" x14ac:dyDescent="0.25">
      <c r="A48" s="393" t="s">
        <v>12</v>
      </c>
      <c r="B48" s="394"/>
      <c r="C48" s="395"/>
      <c r="D48" s="124">
        <f>SUM(D47,D36,D21)</f>
        <v>38630</v>
      </c>
      <c r="E48" s="124">
        <f>SUM(E47,E36,E21)</f>
        <v>29047</v>
      </c>
      <c r="F48" s="127">
        <f t="shared" ref="F48:F65" si="22">D48-E48</f>
        <v>9583</v>
      </c>
      <c r="G48" s="124">
        <f>SUM(G47,G36,G21)</f>
        <v>37310</v>
      </c>
      <c r="H48" s="124">
        <f>SUM(H47,H36,H21)</f>
        <v>0</v>
      </c>
      <c r="I48" s="127">
        <f t="shared" si="11"/>
        <v>37310</v>
      </c>
      <c r="J48" s="124">
        <f>SUM(J47,J36,J21)</f>
        <v>37310</v>
      </c>
      <c r="K48" s="124">
        <f>SUM(K47,K36,K21)</f>
        <v>0</v>
      </c>
      <c r="L48" s="127">
        <f t="shared" si="12"/>
        <v>37310</v>
      </c>
      <c r="M48" s="124">
        <f>SUM(M47,M36,M21)</f>
        <v>37810</v>
      </c>
      <c r="N48" s="124">
        <f>SUM(N47,N36,N21)</f>
        <v>0</v>
      </c>
      <c r="O48" s="127">
        <f t="shared" si="13"/>
        <v>37810</v>
      </c>
      <c r="P48" s="124">
        <f>SUM(P47,P36,P21)</f>
        <v>151060</v>
      </c>
      <c r="Q48" s="124">
        <f>SUM(Q47,Q36,Q21)</f>
        <v>45704</v>
      </c>
      <c r="R48" s="127">
        <f t="shared" si="6"/>
        <v>105356</v>
      </c>
    </row>
    <row r="49" spans="1:18" ht="15.75" thickBot="1" x14ac:dyDescent="0.3">
      <c r="A49" s="396" t="s">
        <v>37</v>
      </c>
      <c r="B49" s="397"/>
      <c r="C49" s="398"/>
      <c r="D49" s="352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4"/>
    </row>
    <row r="50" spans="1:18" ht="16.5" thickBot="1" x14ac:dyDescent="0.3">
      <c r="A50" s="112" t="s">
        <v>23</v>
      </c>
      <c r="B50" s="175" t="s">
        <v>100</v>
      </c>
      <c r="C50" s="128"/>
      <c r="D50" s="102">
        <v>2400</v>
      </c>
      <c r="E50" s="103">
        <f>'Reporting trim 2020'!Q50</f>
        <v>109.70000000000002</v>
      </c>
      <c r="F50" s="104">
        <f t="shared" si="22"/>
        <v>2290.3000000000002</v>
      </c>
      <c r="G50" s="102">
        <v>2400</v>
      </c>
      <c r="H50" s="103">
        <f>'Reporting trim 2021'!Q48</f>
        <v>0</v>
      </c>
      <c r="I50" s="104">
        <f t="shared" ref="I50:I65" si="23">G50-H50</f>
        <v>2400</v>
      </c>
      <c r="J50" s="102">
        <v>2400</v>
      </c>
      <c r="K50" s="103">
        <f>'Reporting trim 2022'!Q48</f>
        <v>0</v>
      </c>
      <c r="L50" s="104">
        <f t="shared" ref="L50:L65" si="24">J50-K50</f>
        <v>2400</v>
      </c>
      <c r="M50" s="102">
        <v>2400</v>
      </c>
      <c r="N50" s="103">
        <f>'Reporting trim 2023'!Q48</f>
        <v>0</v>
      </c>
      <c r="O50" s="105">
        <f t="shared" ref="O50:O65" si="25">M50-N50</f>
        <v>2400</v>
      </c>
      <c r="P50" s="106">
        <f t="shared" ref="P50:P63" si="26">M50+J50+G50+D50</f>
        <v>9600</v>
      </c>
      <c r="Q50" s="107">
        <f t="shared" ref="Q50:Q63" si="27">N50+K50+H50+E50</f>
        <v>109.70000000000002</v>
      </c>
      <c r="R50" s="108">
        <f t="shared" ref="R50:R65" si="28">P50-Q50</f>
        <v>9490.2999999999993</v>
      </c>
    </row>
    <row r="51" spans="1:18" ht="15.75" thickBot="1" x14ac:dyDescent="0.3">
      <c r="A51" s="362" t="s">
        <v>38</v>
      </c>
      <c r="B51" s="363"/>
      <c r="C51" s="364"/>
      <c r="D51" s="35">
        <f>SUM(D50:D50)</f>
        <v>2400</v>
      </c>
      <c r="E51" s="35">
        <f>SUM(E50:E50)</f>
        <v>109.70000000000002</v>
      </c>
      <c r="F51" s="36">
        <f t="shared" si="22"/>
        <v>2290.3000000000002</v>
      </c>
      <c r="G51" s="35">
        <f>SUM(G50:G50)</f>
        <v>2400</v>
      </c>
      <c r="H51" s="35">
        <f>SUM(H50:H50)</f>
        <v>0</v>
      </c>
      <c r="I51" s="36">
        <f t="shared" si="23"/>
        <v>2400</v>
      </c>
      <c r="J51" s="35">
        <f>SUM(J50:J50)</f>
        <v>2400</v>
      </c>
      <c r="K51" s="35">
        <f>SUM(K50:K50)</f>
        <v>0</v>
      </c>
      <c r="L51" s="36">
        <f t="shared" si="24"/>
        <v>2400</v>
      </c>
      <c r="M51" s="35">
        <f>SUM(M50:M50)</f>
        <v>2400</v>
      </c>
      <c r="N51" s="35">
        <f>SUM(N50:N50)</f>
        <v>0</v>
      </c>
      <c r="O51" s="36">
        <f t="shared" si="25"/>
        <v>2400</v>
      </c>
      <c r="P51" s="35">
        <f>SUM(P50:P50)</f>
        <v>9600</v>
      </c>
      <c r="Q51" s="37">
        <f t="shared" si="27"/>
        <v>109.70000000000002</v>
      </c>
      <c r="R51" s="36">
        <f t="shared" si="28"/>
        <v>9490.2999999999993</v>
      </c>
    </row>
    <row r="52" spans="1:18" ht="15.75" thickBot="1" x14ac:dyDescent="0.3">
      <c r="A52" s="399" t="s">
        <v>24</v>
      </c>
      <c r="B52" s="400"/>
      <c r="C52" s="401"/>
      <c r="D52" s="352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4"/>
    </row>
    <row r="53" spans="1:18" ht="15.75" x14ac:dyDescent="0.25">
      <c r="A53" s="112" t="s">
        <v>21</v>
      </c>
      <c r="B53" s="168" t="s">
        <v>101</v>
      </c>
      <c r="C53" s="131"/>
      <c r="D53" s="114">
        <v>4200</v>
      </c>
      <c r="E53" s="115">
        <f>'Reporting trim 2020'!Q53</f>
        <v>2800</v>
      </c>
      <c r="F53" s="104">
        <f t="shared" si="22"/>
        <v>1400</v>
      </c>
      <c r="G53" s="114">
        <v>4200</v>
      </c>
      <c r="H53" s="103">
        <f>'Reporting trim 2021'!Q51</f>
        <v>0</v>
      </c>
      <c r="I53" s="104">
        <f t="shared" si="23"/>
        <v>4200</v>
      </c>
      <c r="J53" s="114">
        <v>4200</v>
      </c>
      <c r="K53" s="103">
        <f>'Reporting trim 2022'!Q51</f>
        <v>0</v>
      </c>
      <c r="L53" s="104">
        <f t="shared" si="24"/>
        <v>4200</v>
      </c>
      <c r="M53" s="114">
        <v>4200</v>
      </c>
      <c r="N53" s="103">
        <f>'Reporting trim 2023'!Q51</f>
        <v>0</v>
      </c>
      <c r="O53" s="105">
        <f t="shared" si="25"/>
        <v>4200</v>
      </c>
      <c r="P53" s="106">
        <f t="shared" si="26"/>
        <v>16800</v>
      </c>
      <c r="Q53" s="107">
        <f t="shared" si="27"/>
        <v>2800</v>
      </c>
      <c r="R53" s="108">
        <f t="shared" si="28"/>
        <v>14000</v>
      </c>
    </row>
    <row r="54" spans="1:18" ht="16.5" thickBot="1" x14ac:dyDescent="0.3">
      <c r="A54" s="116" t="s">
        <v>22</v>
      </c>
      <c r="B54" s="168" t="s">
        <v>102</v>
      </c>
      <c r="C54" s="130"/>
      <c r="D54" s="133">
        <v>3000</v>
      </c>
      <c r="E54" s="115">
        <f>'Reporting trim 2020'!Q54</f>
        <v>2000</v>
      </c>
      <c r="F54" s="23">
        <f t="shared" si="22"/>
        <v>1000</v>
      </c>
      <c r="G54" s="133">
        <v>3000</v>
      </c>
      <c r="H54" s="103">
        <f>'Reporting trim 2021'!Q52</f>
        <v>0</v>
      </c>
      <c r="I54" s="23">
        <f t="shared" si="23"/>
        <v>3000</v>
      </c>
      <c r="J54" s="133">
        <v>3000</v>
      </c>
      <c r="K54" s="103">
        <f>'Reporting trim 2022'!Q52</f>
        <v>0</v>
      </c>
      <c r="L54" s="23">
        <f t="shared" si="24"/>
        <v>3000</v>
      </c>
      <c r="M54" s="133">
        <v>3000</v>
      </c>
      <c r="N54" s="103">
        <f>'Reporting trim 2023'!Q52</f>
        <v>0</v>
      </c>
      <c r="O54" s="24">
        <f t="shared" si="25"/>
        <v>3000</v>
      </c>
      <c r="P54" s="21">
        <f t="shared" si="26"/>
        <v>12000</v>
      </c>
      <c r="Q54" s="22">
        <f t="shared" si="27"/>
        <v>2000</v>
      </c>
      <c r="R54" s="25">
        <f t="shared" si="28"/>
        <v>10000</v>
      </c>
    </row>
    <row r="55" spans="1:18" ht="15.75" thickBot="1" x14ac:dyDescent="0.3">
      <c r="A55" s="362" t="s">
        <v>13</v>
      </c>
      <c r="B55" s="363"/>
      <c r="C55" s="364"/>
      <c r="D55" s="35">
        <f>SUM(D53:D54)</f>
        <v>7200</v>
      </c>
      <c r="E55" s="35">
        <f>SUM(E53:E54)</f>
        <v>4800</v>
      </c>
      <c r="F55" s="36">
        <f t="shared" si="22"/>
        <v>2400</v>
      </c>
      <c r="G55" s="35">
        <f>SUM(G53:G54)</f>
        <v>7200</v>
      </c>
      <c r="H55" s="35">
        <f>SUM(H53:H54)</f>
        <v>0</v>
      </c>
      <c r="I55" s="36">
        <f t="shared" si="23"/>
        <v>7200</v>
      </c>
      <c r="J55" s="35">
        <f>SUM(J53:J54)</f>
        <v>7200</v>
      </c>
      <c r="K55" s="35">
        <f>SUM(K53:K54)</f>
        <v>0</v>
      </c>
      <c r="L55" s="36">
        <f t="shared" si="24"/>
        <v>7200</v>
      </c>
      <c r="M55" s="35">
        <f>SUM(M53:M54)</f>
        <v>7200</v>
      </c>
      <c r="N55" s="35">
        <f>SUM(N53:N54)</f>
        <v>0</v>
      </c>
      <c r="O55" s="36">
        <f t="shared" si="25"/>
        <v>7200</v>
      </c>
      <c r="P55" s="35">
        <f>SUM(P53:P54)</f>
        <v>28800</v>
      </c>
      <c r="Q55" s="37">
        <f t="shared" si="27"/>
        <v>4800</v>
      </c>
      <c r="R55" s="36">
        <f t="shared" si="28"/>
        <v>24000</v>
      </c>
    </row>
    <row r="56" spans="1:18" ht="15.75" thickBot="1" x14ac:dyDescent="0.3">
      <c r="A56" s="393" t="s">
        <v>39</v>
      </c>
      <c r="B56" s="394"/>
      <c r="C56" s="395"/>
      <c r="D56" s="124">
        <f>D51+D55</f>
        <v>9600</v>
      </c>
      <c r="E56" s="124">
        <f>E51+E55</f>
        <v>4909.7</v>
      </c>
      <c r="F56" s="125">
        <f t="shared" si="22"/>
        <v>4690.3</v>
      </c>
      <c r="G56" s="124">
        <f>G51+G55</f>
        <v>9600</v>
      </c>
      <c r="H56" s="124">
        <f>H51+H55</f>
        <v>0</v>
      </c>
      <c r="I56" s="125">
        <f t="shared" si="23"/>
        <v>9600</v>
      </c>
      <c r="J56" s="124">
        <f>J51+J55</f>
        <v>9600</v>
      </c>
      <c r="K56" s="124">
        <f>K51+K55</f>
        <v>0</v>
      </c>
      <c r="L56" s="125">
        <f t="shared" si="24"/>
        <v>9600</v>
      </c>
      <c r="M56" s="124">
        <f>M51+M55</f>
        <v>9600</v>
      </c>
      <c r="N56" s="124">
        <f>N51+N55</f>
        <v>0</v>
      </c>
      <c r="O56" s="125">
        <f t="shared" si="25"/>
        <v>9600</v>
      </c>
      <c r="P56" s="124">
        <f t="shared" si="26"/>
        <v>38400</v>
      </c>
      <c r="Q56" s="126">
        <f t="shared" si="27"/>
        <v>4909.7</v>
      </c>
      <c r="R56" s="127">
        <f t="shared" si="28"/>
        <v>33490.300000000003</v>
      </c>
    </row>
    <row r="57" spans="1:18" ht="15.75" thickBot="1" x14ac:dyDescent="0.3">
      <c r="A57" s="390" t="s">
        <v>14</v>
      </c>
      <c r="B57" s="391"/>
      <c r="C57" s="392"/>
      <c r="D57" s="138">
        <f>D56+D48</f>
        <v>48230</v>
      </c>
      <c r="E57" s="138">
        <f>E56+E48</f>
        <v>33956.699999999997</v>
      </c>
      <c r="F57" s="139">
        <f t="shared" si="22"/>
        <v>14273.300000000003</v>
      </c>
      <c r="G57" s="138">
        <f>G56+G48</f>
        <v>46910</v>
      </c>
      <c r="H57" s="138">
        <f>H56+H48</f>
        <v>0</v>
      </c>
      <c r="I57" s="139">
        <f t="shared" si="23"/>
        <v>46910</v>
      </c>
      <c r="J57" s="138">
        <f>J56+J48</f>
        <v>46910</v>
      </c>
      <c r="K57" s="138">
        <f>K56+K48</f>
        <v>0</v>
      </c>
      <c r="L57" s="139">
        <f t="shared" si="24"/>
        <v>46910</v>
      </c>
      <c r="M57" s="138">
        <f>M56+M48</f>
        <v>47410</v>
      </c>
      <c r="N57" s="138">
        <f>N56+N48</f>
        <v>0</v>
      </c>
      <c r="O57" s="139">
        <f t="shared" si="25"/>
        <v>47410</v>
      </c>
      <c r="P57" s="138">
        <f>P56+P48</f>
        <v>189460</v>
      </c>
      <c r="Q57" s="140">
        <f t="shared" si="27"/>
        <v>33956.699999999997</v>
      </c>
      <c r="R57" s="141">
        <f t="shared" si="28"/>
        <v>155503.29999999999</v>
      </c>
    </row>
    <row r="58" spans="1:18" x14ac:dyDescent="0.25">
      <c r="A58" s="402" t="s">
        <v>40</v>
      </c>
      <c r="B58" s="403"/>
      <c r="C58" s="404"/>
      <c r="D58" s="142">
        <f>D57*0.05</f>
        <v>2411.5</v>
      </c>
      <c r="E58" s="142"/>
      <c r="F58" s="143">
        <f t="shared" si="22"/>
        <v>2411.5</v>
      </c>
      <c r="G58" s="142">
        <f>G57*0.05</f>
        <v>2345.5</v>
      </c>
      <c r="H58" s="142">
        <f>H57*0.05</f>
        <v>0</v>
      </c>
      <c r="I58" s="143">
        <f t="shared" si="23"/>
        <v>2345.5</v>
      </c>
      <c r="J58" s="142">
        <f>J57*0.05</f>
        <v>2345.5</v>
      </c>
      <c r="K58" s="142">
        <f>K57*0.05</f>
        <v>0</v>
      </c>
      <c r="L58" s="143">
        <f t="shared" si="24"/>
        <v>2345.5</v>
      </c>
      <c r="M58" s="142">
        <f>M57*0.05</f>
        <v>2370.5</v>
      </c>
      <c r="N58" s="142">
        <f>N57*0.05</f>
        <v>0</v>
      </c>
      <c r="O58" s="143">
        <f t="shared" si="25"/>
        <v>2370.5</v>
      </c>
      <c r="P58" s="144">
        <f>P57*0.05</f>
        <v>9473</v>
      </c>
      <c r="Q58" s="145">
        <f t="shared" si="27"/>
        <v>0</v>
      </c>
      <c r="R58" s="146">
        <f t="shared" si="28"/>
        <v>9473</v>
      </c>
    </row>
    <row r="59" spans="1:18" x14ac:dyDescent="0.25">
      <c r="A59" s="405" t="s">
        <v>15</v>
      </c>
      <c r="B59" s="406"/>
      <c r="C59" s="407"/>
      <c r="D59" s="147">
        <f>SUM(D60:D63)</f>
        <v>0</v>
      </c>
      <c r="E59" s="147">
        <f>SUM(E60:E63)</f>
        <v>0</v>
      </c>
      <c r="F59" s="148">
        <f t="shared" si="22"/>
        <v>0</v>
      </c>
      <c r="G59" s="147">
        <f>SUM(G60:G63)</f>
        <v>0</v>
      </c>
      <c r="H59" s="147">
        <f>SUM(H60:H63)</f>
        <v>0</v>
      </c>
      <c r="I59" s="148">
        <f t="shared" si="23"/>
        <v>0</v>
      </c>
      <c r="J59" s="147">
        <f>SUM(J60:J63)</f>
        <v>0</v>
      </c>
      <c r="K59" s="147">
        <f>SUM(K60:K63)</f>
        <v>0</v>
      </c>
      <c r="L59" s="148">
        <f t="shared" si="24"/>
        <v>0</v>
      </c>
      <c r="M59" s="147">
        <f>SUM(M60:M63)</f>
        <v>0</v>
      </c>
      <c r="N59" s="147">
        <f>SUM(N60:N63)</f>
        <v>0</v>
      </c>
      <c r="O59" s="148">
        <f t="shared" si="25"/>
        <v>0</v>
      </c>
      <c r="P59" s="149">
        <f>SUM(P60:P63)</f>
        <v>0</v>
      </c>
      <c r="Q59" s="150">
        <f t="shared" si="27"/>
        <v>0</v>
      </c>
      <c r="R59" s="151">
        <f t="shared" si="28"/>
        <v>0</v>
      </c>
    </row>
    <row r="60" spans="1:18" x14ac:dyDescent="0.25">
      <c r="A60" s="116"/>
      <c r="B60" s="132"/>
      <c r="C60" s="130"/>
      <c r="D60" s="152"/>
      <c r="E60" s="153"/>
      <c r="F60" s="23">
        <f t="shared" si="22"/>
        <v>0</v>
      </c>
      <c r="G60" s="152"/>
      <c r="H60" s="153"/>
      <c r="I60" s="23">
        <f t="shared" si="23"/>
        <v>0</v>
      </c>
      <c r="J60" s="152"/>
      <c r="K60" s="153"/>
      <c r="L60" s="23">
        <f t="shared" si="24"/>
        <v>0</v>
      </c>
      <c r="M60" s="152"/>
      <c r="N60" s="153"/>
      <c r="O60" s="24">
        <f t="shared" si="25"/>
        <v>0</v>
      </c>
      <c r="P60" s="21">
        <f t="shared" si="26"/>
        <v>0</v>
      </c>
      <c r="Q60" s="22">
        <f t="shared" si="27"/>
        <v>0</v>
      </c>
      <c r="R60" s="25">
        <f t="shared" si="28"/>
        <v>0</v>
      </c>
    </row>
    <row r="61" spans="1:18" x14ac:dyDescent="0.25">
      <c r="A61" s="116"/>
      <c r="B61" s="132"/>
      <c r="C61" s="130"/>
      <c r="D61" s="152"/>
      <c r="E61" s="153"/>
      <c r="F61" s="23">
        <f t="shared" si="22"/>
        <v>0</v>
      </c>
      <c r="G61" s="152"/>
      <c r="H61" s="153"/>
      <c r="I61" s="23">
        <f t="shared" si="23"/>
        <v>0</v>
      </c>
      <c r="J61" s="152"/>
      <c r="K61" s="153"/>
      <c r="L61" s="23">
        <f t="shared" si="24"/>
        <v>0</v>
      </c>
      <c r="M61" s="152"/>
      <c r="N61" s="153"/>
      <c r="O61" s="24">
        <f t="shared" si="25"/>
        <v>0</v>
      </c>
      <c r="P61" s="21">
        <f t="shared" si="26"/>
        <v>0</v>
      </c>
      <c r="Q61" s="22">
        <f t="shared" si="27"/>
        <v>0</v>
      </c>
      <c r="R61" s="25">
        <f t="shared" si="28"/>
        <v>0</v>
      </c>
    </row>
    <row r="62" spans="1:18" x14ac:dyDescent="0.25">
      <c r="A62" s="116"/>
      <c r="B62" s="129"/>
      <c r="C62" s="130"/>
      <c r="D62" s="152"/>
      <c r="E62" s="153"/>
      <c r="F62" s="23">
        <f t="shared" si="22"/>
        <v>0</v>
      </c>
      <c r="G62" s="152"/>
      <c r="H62" s="153"/>
      <c r="I62" s="23">
        <f t="shared" si="23"/>
        <v>0</v>
      </c>
      <c r="J62" s="152"/>
      <c r="K62" s="153"/>
      <c r="L62" s="23">
        <f t="shared" si="24"/>
        <v>0</v>
      </c>
      <c r="M62" s="152"/>
      <c r="N62" s="153"/>
      <c r="O62" s="24">
        <f t="shared" si="25"/>
        <v>0</v>
      </c>
      <c r="P62" s="21">
        <f t="shared" si="26"/>
        <v>0</v>
      </c>
      <c r="Q62" s="22">
        <f t="shared" si="27"/>
        <v>0</v>
      </c>
      <c r="R62" s="25">
        <f t="shared" si="28"/>
        <v>0</v>
      </c>
    </row>
    <row r="63" spans="1:18" ht="15.75" thickBot="1" x14ac:dyDescent="0.3">
      <c r="A63" s="135"/>
      <c r="B63" s="136"/>
      <c r="C63" s="137"/>
      <c r="D63" s="154"/>
      <c r="E63" s="155"/>
      <c r="F63" s="32">
        <f t="shared" si="22"/>
        <v>0</v>
      </c>
      <c r="G63" s="154"/>
      <c r="H63" s="155"/>
      <c r="I63" s="32">
        <f t="shared" si="23"/>
        <v>0</v>
      </c>
      <c r="J63" s="154"/>
      <c r="K63" s="155"/>
      <c r="L63" s="32">
        <f t="shared" si="24"/>
        <v>0</v>
      </c>
      <c r="M63" s="154"/>
      <c r="N63" s="155"/>
      <c r="O63" s="33">
        <f t="shared" si="25"/>
        <v>0</v>
      </c>
      <c r="P63" s="30">
        <f t="shared" si="26"/>
        <v>0</v>
      </c>
      <c r="Q63" s="31">
        <f t="shared" si="27"/>
        <v>0</v>
      </c>
      <c r="R63" s="34">
        <f t="shared" si="28"/>
        <v>0</v>
      </c>
    </row>
    <row r="64" spans="1:18" ht="15.75" thickBot="1" x14ac:dyDescent="0.3">
      <c r="A64" s="393" t="s">
        <v>16</v>
      </c>
      <c r="B64" s="394"/>
      <c r="C64" s="395"/>
      <c r="D64" s="124">
        <f>D59+D58</f>
        <v>2411.5</v>
      </c>
      <c r="E64" s="124">
        <f>E59+E58</f>
        <v>0</v>
      </c>
      <c r="F64" s="125">
        <f t="shared" si="22"/>
        <v>2411.5</v>
      </c>
      <c r="G64" s="124">
        <f>G59+G58</f>
        <v>2345.5</v>
      </c>
      <c r="H64" s="126">
        <f>H59+H58</f>
        <v>0</v>
      </c>
      <c r="I64" s="125">
        <f t="shared" si="23"/>
        <v>2345.5</v>
      </c>
      <c r="J64" s="124">
        <f>J59+J58</f>
        <v>2345.5</v>
      </c>
      <c r="K64" s="126">
        <f>K59+K58</f>
        <v>0</v>
      </c>
      <c r="L64" s="125">
        <f t="shared" si="24"/>
        <v>2345.5</v>
      </c>
      <c r="M64" s="124">
        <f>M59+M58</f>
        <v>2370.5</v>
      </c>
      <c r="N64" s="126">
        <f>N59+N58</f>
        <v>0</v>
      </c>
      <c r="O64" s="125">
        <f t="shared" si="25"/>
        <v>2370.5</v>
      </c>
      <c r="P64" s="124">
        <f>P59+P58</f>
        <v>9473</v>
      </c>
      <c r="Q64" s="126">
        <f>Q59+Q58</f>
        <v>0</v>
      </c>
      <c r="R64" s="127">
        <f t="shared" si="28"/>
        <v>9473</v>
      </c>
    </row>
    <row r="65" spans="1:18" ht="15.75" thickBot="1" x14ac:dyDescent="0.3">
      <c r="A65" s="390" t="s">
        <v>17</v>
      </c>
      <c r="B65" s="391"/>
      <c r="C65" s="392"/>
      <c r="D65" s="138">
        <f>D57+D64</f>
        <v>50641.5</v>
      </c>
      <c r="E65" s="138">
        <f>E57+E64</f>
        <v>33956.699999999997</v>
      </c>
      <c r="F65" s="139">
        <f t="shared" si="22"/>
        <v>16684.800000000003</v>
      </c>
      <c r="G65" s="138">
        <f>G57+G64</f>
        <v>49255.5</v>
      </c>
      <c r="H65" s="140">
        <f>H57+H64</f>
        <v>0</v>
      </c>
      <c r="I65" s="139">
        <f t="shared" si="23"/>
        <v>49255.5</v>
      </c>
      <c r="J65" s="138">
        <f>J57+J64</f>
        <v>49255.5</v>
      </c>
      <c r="K65" s="140">
        <f>K57+K64</f>
        <v>0</v>
      </c>
      <c r="L65" s="139">
        <f t="shared" si="24"/>
        <v>49255.5</v>
      </c>
      <c r="M65" s="138">
        <f>M57+M64</f>
        <v>49780.5</v>
      </c>
      <c r="N65" s="140">
        <f>N57+N64</f>
        <v>0</v>
      </c>
      <c r="O65" s="139">
        <f t="shared" si="25"/>
        <v>49780.5</v>
      </c>
      <c r="P65" s="138">
        <f>P57+P64</f>
        <v>198933</v>
      </c>
      <c r="Q65" s="140">
        <f>Q57+Q64</f>
        <v>33956.699999999997</v>
      </c>
      <c r="R65" s="141">
        <f t="shared" si="28"/>
        <v>164976.29999999999</v>
      </c>
    </row>
    <row r="66" spans="1:18" x14ac:dyDescent="0.25">
      <c r="A66" s="156"/>
      <c r="B66" s="156"/>
      <c r="C66" s="157"/>
      <c r="D66" s="158"/>
      <c r="E66" s="159"/>
      <c r="F66" s="158"/>
      <c r="G66" s="158"/>
      <c r="H66" s="159"/>
      <c r="I66" s="158"/>
      <c r="J66" s="158"/>
      <c r="K66" s="159"/>
      <c r="L66" s="158"/>
      <c r="M66" s="158"/>
      <c r="N66" s="158"/>
      <c r="O66" s="158"/>
      <c r="P66" s="160">
        <v>0</v>
      </c>
      <c r="Q66" s="161"/>
      <c r="R66" s="160"/>
    </row>
  </sheetData>
  <mergeCells count="36">
    <mergeCell ref="A65:C65"/>
    <mergeCell ref="A64:C64"/>
    <mergeCell ref="A57:C57"/>
    <mergeCell ref="A48:C48"/>
    <mergeCell ref="A49:C49"/>
    <mergeCell ref="A51:C51"/>
    <mergeCell ref="A55:C55"/>
    <mergeCell ref="A52:C52"/>
    <mergeCell ref="A58:C58"/>
    <mergeCell ref="A59:C59"/>
    <mergeCell ref="A56:C56"/>
    <mergeCell ref="C7:C8"/>
    <mergeCell ref="D7:F7"/>
    <mergeCell ref="G7:I7"/>
    <mergeCell ref="A7:A8"/>
    <mergeCell ref="A22:C22"/>
    <mergeCell ref="B7:B8"/>
    <mergeCell ref="A36:C36"/>
    <mergeCell ref="A37:C37"/>
    <mergeCell ref="A47:C47"/>
    <mergeCell ref="D22:R22"/>
    <mergeCell ref="D37:R37"/>
    <mergeCell ref="D49:R49"/>
    <mergeCell ref="D52:R52"/>
    <mergeCell ref="A3:R3"/>
    <mergeCell ref="A2:R2"/>
    <mergeCell ref="A1:R1"/>
    <mergeCell ref="P7:R7"/>
    <mergeCell ref="A9:C9"/>
    <mergeCell ref="A21:C21"/>
    <mergeCell ref="D9:R9"/>
    <mergeCell ref="A4:B4"/>
    <mergeCell ref="A5:B5"/>
    <mergeCell ref="D6:R6"/>
    <mergeCell ref="M7:O7"/>
    <mergeCell ref="J7:L7"/>
  </mergeCells>
  <printOptions horizontalCentered="1" verticalCentered="1"/>
  <pageMargins left="0" right="0" top="0" bottom="0" header="0" footer="0"/>
  <pageSetup paperSize="9" scale="44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BO48"/>
  <sheetViews>
    <sheetView topLeftCell="D13" zoomScale="85" zoomScaleNormal="85" workbookViewId="0">
      <selection activeCell="J37" sqref="J37:Q37"/>
    </sheetView>
  </sheetViews>
  <sheetFormatPr baseColWidth="10" defaultColWidth="11.42578125" defaultRowHeight="15" x14ac:dyDescent="0.25"/>
  <cols>
    <col min="1" max="1" width="11.42578125" style="1"/>
    <col min="2" max="2" width="8.5703125" style="1" customWidth="1"/>
    <col min="3" max="3" width="31.42578125" style="1" customWidth="1"/>
    <col min="4" max="4" width="11.42578125" style="1"/>
    <col min="5" max="5" width="13.140625" style="1" customWidth="1"/>
    <col min="6" max="6" width="11.28515625" style="1" customWidth="1"/>
    <col min="7" max="7" width="14.28515625" style="1" customWidth="1"/>
    <col min="8" max="8" width="12.7109375" style="1" customWidth="1"/>
    <col min="9" max="9" width="12.28515625" style="1" customWidth="1"/>
    <col min="10" max="10" width="12.7109375" style="1" customWidth="1"/>
    <col min="11" max="11" width="14.28515625" style="1" customWidth="1"/>
    <col min="12" max="12" width="11.28515625" style="1" customWidth="1"/>
    <col min="13" max="13" width="13.42578125" style="1" customWidth="1"/>
    <col min="14" max="14" width="14.42578125" style="1" customWidth="1"/>
    <col min="15" max="15" width="11" style="1" customWidth="1"/>
    <col min="16" max="16" width="12" style="1" customWidth="1"/>
    <col min="17" max="17" width="11" style="1" customWidth="1"/>
    <col min="18" max="18" width="10.7109375" style="1" customWidth="1"/>
    <col min="19" max="19" width="11" style="1" customWidth="1"/>
    <col min="20" max="20" width="7.7109375" style="1" customWidth="1"/>
    <col min="21" max="35" width="11.42578125" style="1"/>
    <col min="36" max="36" width="5.28515625" style="1" customWidth="1"/>
    <col min="37" max="51" width="11.42578125" style="1"/>
    <col min="52" max="52" width="5.7109375" style="1" customWidth="1"/>
    <col min="53" max="16384" width="11.42578125" style="1"/>
  </cols>
  <sheetData>
    <row r="2" spans="2:67" ht="14.45" thickBot="1" x14ac:dyDescent="0.3"/>
    <row r="3" spans="2:67" ht="15.75" thickBot="1" x14ac:dyDescent="0.3">
      <c r="B3" s="383" t="s">
        <v>2</v>
      </c>
      <c r="C3" s="388" t="s">
        <v>3</v>
      </c>
      <c r="D3" s="378" t="s">
        <v>4</v>
      </c>
      <c r="E3" s="380" t="s">
        <v>103</v>
      </c>
      <c r="F3" s="381"/>
      <c r="G3" s="382"/>
      <c r="H3" s="372" t="s">
        <v>104</v>
      </c>
      <c r="I3" s="373"/>
      <c r="J3" s="374"/>
      <c r="K3" s="372" t="s">
        <v>105</v>
      </c>
      <c r="L3" s="373"/>
      <c r="M3" s="374"/>
      <c r="N3" s="372" t="s">
        <v>106</v>
      </c>
      <c r="O3" s="373"/>
      <c r="P3" s="374"/>
      <c r="Q3" s="356" t="s">
        <v>5</v>
      </c>
      <c r="R3" s="357"/>
      <c r="S3" s="358"/>
      <c r="U3" s="372" t="s">
        <v>107</v>
      </c>
      <c r="V3" s="373"/>
      <c r="W3" s="374"/>
      <c r="X3" s="372" t="s">
        <v>108</v>
      </c>
      <c r="Y3" s="373"/>
      <c r="Z3" s="374"/>
      <c r="AA3" s="372" t="s">
        <v>109</v>
      </c>
      <c r="AB3" s="373"/>
      <c r="AC3" s="374"/>
      <c r="AD3" s="372" t="s">
        <v>110</v>
      </c>
      <c r="AE3" s="373"/>
      <c r="AF3" s="374"/>
      <c r="AG3" s="356" t="s">
        <v>5</v>
      </c>
      <c r="AH3" s="357"/>
      <c r="AI3" s="358"/>
      <c r="AK3" s="372" t="s">
        <v>111</v>
      </c>
      <c r="AL3" s="373"/>
      <c r="AM3" s="374"/>
      <c r="AN3" s="372" t="s">
        <v>112</v>
      </c>
      <c r="AO3" s="373"/>
      <c r="AP3" s="374"/>
      <c r="AQ3" s="372" t="s">
        <v>113</v>
      </c>
      <c r="AR3" s="373"/>
      <c r="AS3" s="374"/>
      <c r="AT3" s="372" t="s">
        <v>114</v>
      </c>
      <c r="AU3" s="373"/>
      <c r="AV3" s="374"/>
      <c r="AW3" s="356" t="s">
        <v>5</v>
      </c>
      <c r="AX3" s="357"/>
      <c r="AY3" s="358"/>
      <c r="BA3" s="372" t="s">
        <v>115</v>
      </c>
      <c r="BB3" s="373"/>
      <c r="BC3" s="374"/>
      <c r="BD3" s="372" t="s">
        <v>116</v>
      </c>
      <c r="BE3" s="373"/>
      <c r="BF3" s="374"/>
      <c r="BG3" s="372" t="s">
        <v>117</v>
      </c>
      <c r="BH3" s="373"/>
      <c r="BI3" s="374"/>
      <c r="BJ3" s="372" t="s">
        <v>118</v>
      </c>
      <c r="BK3" s="373"/>
      <c r="BL3" s="374"/>
      <c r="BM3" s="356" t="s">
        <v>5</v>
      </c>
      <c r="BN3" s="357"/>
      <c r="BO3" s="358"/>
    </row>
    <row r="4" spans="2:67" ht="15.75" thickBot="1" x14ac:dyDescent="0.3">
      <c r="B4" s="384"/>
      <c r="C4" s="389"/>
      <c r="D4" s="379"/>
      <c r="E4" s="3" t="s">
        <v>6</v>
      </c>
      <c r="F4" s="4" t="s">
        <v>7</v>
      </c>
      <c r="G4" s="5" t="s">
        <v>8</v>
      </c>
      <c r="H4" s="3" t="s">
        <v>6</v>
      </c>
      <c r="I4" s="4" t="s">
        <v>7</v>
      </c>
      <c r="J4" s="5" t="s">
        <v>8</v>
      </c>
      <c r="K4" s="3" t="s">
        <v>6</v>
      </c>
      <c r="L4" s="4" t="s">
        <v>7</v>
      </c>
      <c r="M4" s="6" t="s">
        <v>8</v>
      </c>
      <c r="N4" s="3" t="s">
        <v>6</v>
      </c>
      <c r="O4" s="4" t="s">
        <v>7</v>
      </c>
      <c r="P4" s="6" t="s">
        <v>8</v>
      </c>
      <c r="Q4" s="7" t="s">
        <v>6</v>
      </c>
      <c r="R4" s="8" t="s">
        <v>7</v>
      </c>
      <c r="S4" s="9" t="s">
        <v>8</v>
      </c>
      <c r="U4" s="3" t="s">
        <v>6</v>
      </c>
      <c r="V4" s="4" t="s">
        <v>7</v>
      </c>
      <c r="W4" s="5" t="s">
        <v>8</v>
      </c>
      <c r="X4" s="3" t="s">
        <v>6</v>
      </c>
      <c r="Y4" s="4" t="s">
        <v>7</v>
      </c>
      <c r="Z4" s="5" t="s">
        <v>8</v>
      </c>
      <c r="AA4" s="3" t="s">
        <v>6</v>
      </c>
      <c r="AB4" s="4" t="s">
        <v>7</v>
      </c>
      <c r="AC4" s="6" t="s">
        <v>8</v>
      </c>
      <c r="AD4" s="3" t="s">
        <v>6</v>
      </c>
      <c r="AE4" s="4" t="s">
        <v>7</v>
      </c>
      <c r="AF4" s="6" t="s">
        <v>8</v>
      </c>
      <c r="AG4" s="7" t="s">
        <v>6</v>
      </c>
      <c r="AH4" s="8" t="s">
        <v>7</v>
      </c>
      <c r="AI4" s="9" t="s">
        <v>8</v>
      </c>
      <c r="AK4" s="3" t="s">
        <v>6</v>
      </c>
      <c r="AL4" s="4" t="s">
        <v>7</v>
      </c>
      <c r="AM4" s="5" t="s">
        <v>8</v>
      </c>
      <c r="AN4" s="3" t="s">
        <v>6</v>
      </c>
      <c r="AO4" s="4" t="s">
        <v>7</v>
      </c>
      <c r="AP4" s="5" t="s">
        <v>8</v>
      </c>
      <c r="AQ4" s="3" t="s">
        <v>6</v>
      </c>
      <c r="AR4" s="4" t="s">
        <v>7</v>
      </c>
      <c r="AS4" s="6" t="s">
        <v>8</v>
      </c>
      <c r="AT4" s="3" t="s">
        <v>6</v>
      </c>
      <c r="AU4" s="4" t="s">
        <v>7</v>
      </c>
      <c r="AV4" s="6" t="s">
        <v>8</v>
      </c>
      <c r="AW4" s="7" t="s">
        <v>6</v>
      </c>
      <c r="AX4" s="8" t="s">
        <v>7</v>
      </c>
      <c r="AY4" s="9" t="s">
        <v>8</v>
      </c>
      <c r="BA4" s="3" t="s">
        <v>6</v>
      </c>
      <c r="BB4" s="4" t="s">
        <v>7</v>
      </c>
      <c r="BC4" s="5" t="s">
        <v>8</v>
      </c>
      <c r="BD4" s="3" t="s">
        <v>6</v>
      </c>
      <c r="BE4" s="4" t="s">
        <v>7</v>
      </c>
      <c r="BF4" s="5" t="s">
        <v>8</v>
      </c>
      <c r="BG4" s="3" t="s">
        <v>6</v>
      </c>
      <c r="BH4" s="4" t="s">
        <v>7</v>
      </c>
      <c r="BI4" s="6" t="s">
        <v>8</v>
      </c>
      <c r="BJ4" s="3" t="s">
        <v>6</v>
      </c>
      <c r="BK4" s="4" t="s">
        <v>7</v>
      </c>
      <c r="BL4" s="6" t="s">
        <v>8</v>
      </c>
      <c r="BM4" s="7" t="s">
        <v>6</v>
      </c>
      <c r="BN4" s="8" t="s">
        <v>7</v>
      </c>
      <c r="BO4" s="9" t="s">
        <v>8</v>
      </c>
    </row>
    <row r="5" spans="2:67" ht="14.45" customHeight="1" thickBot="1" x14ac:dyDescent="0.3">
      <c r="B5" s="399" t="s">
        <v>120</v>
      </c>
      <c r="C5" s="400"/>
      <c r="D5" s="401"/>
      <c r="E5" s="352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4"/>
      <c r="U5" s="365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7"/>
      <c r="AK5" s="365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7"/>
      <c r="BA5" s="365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7"/>
    </row>
    <row r="6" spans="2:67" ht="15.6" x14ac:dyDescent="0.25">
      <c r="B6" s="112" t="s">
        <v>21</v>
      </c>
      <c r="C6" s="168" t="s">
        <v>101</v>
      </c>
      <c r="D6" s="131"/>
      <c r="E6" s="114">
        <f>4200/4</f>
        <v>1050</v>
      </c>
      <c r="F6" s="115">
        <f>SUMIF($R$14:$R$19,B6,$I$14:$I$19)</f>
        <v>700</v>
      </c>
      <c r="G6" s="104">
        <f t="shared" ref="G6:G8" si="0">E6-F6</f>
        <v>350</v>
      </c>
      <c r="H6" s="114">
        <f>4200/4</f>
        <v>1050</v>
      </c>
      <c r="I6" s="115">
        <f>SUMIF($R$21:$R$30,B6,$I$21:$I$30)</f>
        <v>1400</v>
      </c>
      <c r="J6" s="104">
        <f t="shared" ref="J6:J8" si="1">H6-I6</f>
        <v>-350</v>
      </c>
      <c r="K6" s="114">
        <f>4200/4</f>
        <v>1050</v>
      </c>
      <c r="L6" s="115">
        <f>SUMIF($R$32:$R$38,B6,$I$32:$I$38)</f>
        <v>700</v>
      </c>
      <c r="M6" s="104">
        <f t="shared" ref="M6:M8" si="2">K6-L6</f>
        <v>350</v>
      </c>
      <c r="N6" s="114">
        <f>4200/4</f>
        <v>1050</v>
      </c>
      <c r="O6" s="115"/>
      <c r="P6" s="105">
        <f t="shared" ref="P6:P8" si="3">N6-O6</f>
        <v>1050</v>
      </c>
      <c r="Q6" s="106">
        <f t="shared" ref="Q6:R8" si="4">N6+K6+H6+E6</f>
        <v>4200</v>
      </c>
      <c r="R6" s="107">
        <f t="shared" si="4"/>
        <v>2800</v>
      </c>
      <c r="S6" s="108">
        <f t="shared" ref="S6:S8" si="5">Q6-R6</f>
        <v>1400</v>
      </c>
      <c r="U6" s="114">
        <f>4200/4</f>
        <v>1050</v>
      </c>
      <c r="V6" s="115"/>
      <c r="W6" s="104">
        <f t="shared" ref="W6:W8" si="6">U6-V6</f>
        <v>1050</v>
      </c>
      <c r="X6" s="114">
        <f>4200/4</f>
        <v>1050</v>
      </c>
      <c r="Y6" s="115"/>
      <c r="Z6" s="104">
        <f t="shared" ref="Z6:Z8" si="7">X6-Y6</f>
        <v>1050</v>
      </c>
      <c r="AA6" s="114">
        <f>4200/4</f>
        <v>1050</v>
      </c>
      <c r="AB6" s="115"/>
      <c r="AC6" s="104">
        <f t="shared" ref="AC6:AC8" si="8">AA6-AB6</f>
        <v>1050</v>
      </c>
      <c r="AD6" s="114">
        <f>4200/4</f>
        <v>1050</v>
      </c>
      <c r="AE6" s="115"/>
      <c r="AF6" s="105">
        <f t="shared" ref="AF6:AF8" si="9">AD6-AE6</f>
        <v>1050</v>
      </c>
      <c r="AG6" s="106">
        <f t="shared" ref="AG6:AG7" si="10">AD6+AA6+X6+U6</f>
        <v>4200</v>
      </c>
      <c r="AH6" s="107">
        <f t="shared" ref="AH6:AH8" si="11">AE6+AB6+Y6+V6</f>
        <v>0</v>
      </c>
      <c r="AI6" s="108">
        <f t="shared" ref="AI6:AI8" si="12">AG6-AH6</f>
        <v>4200</v>
      </c>
      <c r="AK6" s="114">
        <f>4200/4</f>
        <v>1050</v>
      </c>
      <c r="AL6" s="115"/>
      <c r="AM6" s="104">
        <f t="shared" ref="AM6:AM8" si="13">AK6-AL6</f>
        <v>1050</v>
      </c>
      <c r="AN6" s="114">
        <f>4200/4</f>
        <v>1050</v>
      </c>
      <c r="AO6" s="115"/>
      <c r="AP6" s="104">
        <f t="shared" ref="AP6:AP8" si="14">AN6-AO6</f>
        <v>1050</v>
      </c>
      <c r="AQ6" s="114">
        <f>4200/4</f>
        <v>1050</v>
      </c>
      <c r="AR6" s="115"/>
      <c r="AS6" s="104">
        <f t="shared" ref="AS6:AS8" si="15">AQ6-AR6</f>
        <v>1050</v>
      </c>
      <c r="AT6" s="114">
        <f>4200/4</f>
        <v>1050</v>
      </c>
      <c r="AU6" s="115"/>
      <c r="AV6" s="105">
        <f t="shared" ref="AV6:AV8" si="16">AT6-AU6</f>
        <v>1050</v>
      </c>
      <c r="AW6" s="106">
        <f t="shared" ref="AW6:AW7" si="17">AT6+AQ6+AN6+AK6</f>
        <v>4200</v>
      </c>
      <c r="AX6" s="107">
        <f t="shared" ref="AX6:AX8" si="18">AU6+AR6+AO6+AL6</f>
        <v>0</v>
      </c>
      <c r="AY6" s="108">
        <f t="shared" ref="AY6:AY8" si="19">AW6-AX6</f>
        <v>4200</v>
      </c>
      <c r="BA6" s="114">
        <f>4200/4</f>
        <v>1050</v>
      </c>
      <c r="BB6" s="115"/>
      <c r="BC6" s="104">
        <f t="shared" ref="BC6:BC8" si="20">BA6-BB6</f>
        <v>1050</v>
      </c>
      <c r="BD6" s="114">
        <f>4200/4</f>
        <v>1050</v>
      </c>
      <c r="BE6" s="115"/>
      <c r="BF6" s="104">
        <f t="shared" ref="BF6:BF8" si="21">BD6-BE6</f>
        <v>1050</v>
      </c>
      <c r="BG6" s="114">
        <f>4200/4</f>
        <v>1050</v>
      </c>
      <c r="BH6" s="115"/>
      <c r="BI6" s="104">
        <f t="shared" ref="BI6:BI8" si="22">BG6-BH6</f>
        <v>1050</v>
      </c>
      <c r="BJ6" s="114">
        <f>4200/4</f>
        <v>1050</v>
      </c>
      <c r="BK6" s="115"/>
      <c r="BL6" s="105">
        <f t="shared" ref="BL6:BL8" si="23">BJ6-BK6</f>
        <v>1050</v>
      </c>
      <c r="BM6" s="106">
        <f t="shared" ref="BM6:BM7" si="24">BJ6+BG6+BD6+BA6</f>
        <v>4200</v>
      </c>
      <c r="BN6" s="107">
        <f t="shared" ref="BN6:BN8" si="25">BK6+BH6+BE6+BB6</f>
        <v>0</v>
      </c>
      <c r="BO6" s="108">
        <f t="shared" ref="BO6:BO8" si="26">BM6-BN6</f>
        <v>4200</v>
      </c>
    </row>
    <row r="7" spans="2:67" ht="14.45" customHeight="1" thickBot="1" x14ac:dyDescent="0.3">
      <c r="B7" s="116" t="s">
        <v>22</v>
      </c>
      <c r="C7" s="168" t="s">
        <v>102</v>
      </c>
      <c r="D7" s="130"/>
      <c r="E7" s="133">
        <f>3000/4</f>
        <v>750</v>
      </c>
      <c r="F7" s="115">
        <f>SUMIF($R$14:$R$19,B7,$I$14:$I$19)</f>
        <v>500</v>
      </c>
      <c r="G7" s="23">
        <f t="shared" si="0"/>
        <v>250</v>
      </c>
      <c r="H7" s="133">
        <f>3000/4</f>
        <v>750</v>
      </c>
      <c r="I7" s="115">
        <f>SUMIF($R$21:$R$30,B7,$I$21:$I$30)</f>
        <v>1000</v>
      </c>
      <c r="J7" s="23">
        <f t="shared" si="1"/>
        <v>-250</v>
      </c>
      <c r="K7" s="133">
        <f>3000/4</f>
        <v>750</v>
      </c>
      <c r="L7" s="115">
        <f>SUMIF($R$32:$R$38,B7,$I$32:$I$38)</f>
        <v>500</v>
      </c>
      <c r="M7" s="23">
        <f t="shared" si="2"/>
        <v>250</v>
      </c>
      <c r="N7" s="133">
        <f>3000/4</f>
        <v>750</v>
      </c>
      <c r="O7" s="134"/>
      <c r="P7" s="24">
        <f t="shared" si="3"/>
        <v>750</v>
      </c>
      <c r="Q7" s="21">
        <f t="shared" si="4"/>
        <v>3000</v>
      </c>
      <c r="R7" s="22">
        <f t="shared" si="4"/>
        <v>2000</v>
      </c>
      <c r="S7" s="25">
        <f t="shared" si="5"/>
        <v>1000</v>
      </c>
      <c r="U7" s="133">
        <f>3000/4</f>
        <v>750</v>
      </c>
      <c r="V7" s="134"/>
      <c r="W7" s="23">
        <f t="shared" si="6"/>
        <v>750</v>
      </c>
      <c r="X7" s="133">
        <f>3000/4</f>
        <v>750</v>
      </c>
      <c r="Y7" s="134"/>
      <c r="Z7" s="23">
        <f t="shared" si="7"/>
        <v>750</v>
      </c>
      <c r="AA7" s="133">
        <f>3000/4</f>
        <v>750</v>
      </c>
      <c r="AB7" s="134"/>
      <c r="AC7" s="23">
        <f t="shared" si="8"/>
        <v>750</v>
      </c>
      <c r="AD7" s="133">
        <f>3000/4</f>
        <v>750</v>
      </c>
      <c r="AE7" s="134"/>
      <c r="AF7" s="24">
        <f t="shared" si="9"/>
        <v>750</v>
      </c>
      <c r="AG7" s="21">
        <f t="shared" si="10"/>
        <v>3000</v>
      </c>
      <c r="AH7" s="22">
        <f t="shared" si="11"/>
        <v>0</v>
      </c>
      <c r="AI7" s="25">
        <f t="shared" si="12"/>
        <v>3000</v>
      </c>
      <c r="AK7" s="133">
        <f>3000/4</f>
        <v>750</v>
      </c>
      <c r="AL7" s="134"/>
      <c r="AM7" s="23">
        <f t="shared" si="13"/>
        <v>750</v>
      </c>
      <c r="AN7" s="133">
        <f>3000/4</f>
        <v>750</v>
      </c>
      <c r="AO7" s="134"/>
      <c r="AP7" s="23">
        <f t="shared" si="14"/>
        <v>750</v>
      </c>
      <c r="AQ7" s="133">
        <f>3000/4</f>
        <v>750</v>
      </c>
      <c r="AR7" s="134"/>
      <c r="AS7" s="23">
        <f t="shared" si="15"/>
        <v>750</v>
      </c>
      <c r="AT7" s="133">
        <f>3000/4</f>
        <v>750</v>
      </c>
      <c r="AU7" s="134"/>
      <c r="AV7" s="24">
        <f t="shared" si="16"/>
        <v>750</v>
      </c>
      <c r="AW7" s="21">
        <f t="shared" si="17"/>
        <v>3000</v>
      </c>
      <c r="AX7" s="22">
        <f t="shared" si="18"/>
        <v>0</v>
      </c>
      <c r="AY7" s="25">
        <f t="shared" si="19"/>
        <v>3000</v>
      </c>
      <c r="BA7" s="133">
        <f>3000/4</f>
        <v>750</v>
      </c>
      <c r="BB7" s="134"/>
      <c r="BC7" s="23">
        <f t="shared" si="20"/>
        <v>750</v>
      </c>
      <c r="BD7" s="133">
        <f>3000/4</f>
        <v>750</v>
      </c>
      <c r="BE7" s="134"/>
      <c r="BF7" s="23">
        <f t="shared" si="21"/>
        <v>750</v>
      </c>
      <c r="BG7" s="133">
        <f>3000/4</f>
        <v>750</v>
      </c>
      <c r="BH7" s="134"/>
      <c r="BI7" s="23">
        <f t="shared" si="22"/>
        <v>750</v>
      </c>
      <c r="BJ7" s="133">
        <f>3000/4</f>
        <v>750</v>
      </c>
      <c r="BK7" s="134"/>
      <c r="BL7" s="24">
        <f t="shared" si="23"/>
        <v>750</v>
      </c>
      <c r="BM7" s="21">
        <f t="shared" si="24"/>
        <v>3000</v>
      </c>
      <c r="BN7" s="22">
        <f t="shared" si="25"/>
        <v>0</v>
      </c>
      <c r="BO7" s="25">
        <f t="shared" si="26"/>
        <v>3000</v>
      </c>
    </row>
    <row r="8" spans="2:67" ht="14.45" thickBot="1" x14ac:dyDescent="0.3">
      <c r="B8" s="362" t="s">
        <v>13</v>
      </c>
      <c r="C8" s="363"/>
      <c r="D8" s="364"/>
      <c r="E8" s="35">
        <f>SUM(E6:E7)</f>
        <v>1800</v>
      </c>
      <c r="F8" s="35">
        <f>SUM(F6:F7)</f>
        <v>1200</v>
      </c>
      <c r="G8" s="36">
        <f t="shared" si="0"/>
        <v>600</v>
      </c>
      <c r="H8" s="35">
        <f>SUM(H6:H7)</f>
        <v>1800</v>
      </c>
      <c r="I8" s="35">
        <f>SUM(I6:I7)</f>
        <v>2400</v>
      </c>
      <c r="J8" s="36">
        <f t="shared" si="1"/>
        <v>-600</v>
      </c>
      <c r="K8" s="35">
        <f>SUM(K6:K7)</f>
        <v>1800</v>
      </c>
      <c r="L8" s="35">
        <f>SUM(L6:L7)</f>
        <v>1200</v>
      </c>
      <c r="M8" s="36">
        <f t="shared" si="2"/>
        <v>600</v>
      </c>
      <c r="N8" s="35">
        <f>SUM(N6:N7)</f>
        <v>1800</v>
      </c>
      <c r="O8" s="35">
        <f>SUM(O6:O7)</f>
        <v>0</v>
      </c>
      <c r="P8" s="36">
        <f t="shared" si="3"/>
        <v>1800</v>
      </c>
      <c r="Q8" s="35">
        <f>SUM(Q6:Q7)</f>
        <v>7200</v>
      </c>
      <c r="R8" s="37">
        <f t="shared" si="4"/>
        <v>4800</v>
      </c>
      <c r="S8" s="36">
        <f t="shared" si="5"/>
        <v>2400</v>
      </c>
      <c r="U8" s="35">
        <f>SUM(U6:U7)</f>
        <v>1800</v>
      </c>
      <c r="V8" s="35">
        <f>SUM(V6:V7)</f>
        <v>0</v>
      </c>
      <c r="W8" s="36">
        <f t="shared" si="6"/>
        <v>1800</v>
      </c>
      <c r="X8" s="35">
        <f>SUM(X6:X7)</f>
        <v>1800</v>
      </c>
      <c r="Y8" s="35">
        <f>SUM(Y6:Y7)</f>
        <v>0</v>
      </c>
      <c r="Z8" s="36">
        <f t="shared" si="7"/>
        <v>1800</v>
      </c>
      <c r="AA8" s="35">
        <f>SUM(AA6:AA7)</f>
        <v>1800</v>
      </c>
      <c r="AB8" s="35">
        <f>SUM(AB6:AB7)</f>
        <v>0</v>
      </c>
      <c r="AC8" s="36">
        <f t="shared" si="8"/>
        <v>1800</v>
      </c>
      <c r="AD8" s="35">
        <f>SUM(AD6:AD7)</f>
        <v>1800</v>
      </c>
      <c r="AE8" s="35">
        <f>SUM(AE6:AE7)</f>
        <v>0</v>
      </c>
      <c r="AF8" s="36">
        <f t="shared" si="9"/>
        <v>1800</v>
      </c>
      <c r="AG8" s="35">
        <f>SUM(AG6:AG7)</f>
        <v>7200</v>
      </c>
      <c r="AH8" s="37">
        <f t="shared" si="11"/>
        <v>0</v>
      </c>
      <c r="AI8" s="36">
        <f t="shared" si="12"/>
        <v>7200</v>
      </c>
      <c r="AK8" s="35">
        <f>SUM(AK6:AK7)</f>
        <v>1800</v>
      </c>
      <c r="AL8" s="35">
        <f>SUM(AL6:AL7)</f>
        <v>0</v>
      </c>
      <c r="AM8" s="36">
        <f t="shared" si="13"/>
        <v>1800</v>
      </c>
      <c r="AN8" s="35">
        <f>SUM(AN6:AN7)</f>
        <v>1800</v>
      </c>
      <c r="AO8" s="35">
        <f>SUM(AO6:AO7)</f>
        <v>0</v>
      </c>
      <c r="AP8" s="36">
        <f t="shared" si="14"/>
        <v>1800</v>
      </c>
      <c r="AQ8" s="35">
        <f>SUM(AQ6:AQ7)</f>
        <v>1800</v>
      </c>
      <c r="AR8" s="35">
        <f>SUM(AR6:AR7)</f>
        <v>0</v>
      </c>
      <c r="AS8" s="36">
        <f t="shared" si="15"/>
        <v>1800</v>
      </c>
      <c r="AT8" s="35">
        <f>SUM(AT6:AT7)</f>
        <v>1800</v>
      </c>
      <c r="AU8" s="35">
        <f>SUM(AU6:AU7)</f>
        <v>0</v>
      </c>
      <c r="AV8" s="36">
        <f t="shared" si="16"/>
        <v>1800</v>
      </c>
      <c r="AW8" s="35">
        <f>SUM(AW6:AW7)</f>
        <v>7200</v>
      </c>
      <c r="AX8" s="37">
        <f t="shared" si="18"/>
        <v>0</v>
      </c>
      <c r="AY8" s="36">
        <f t="shared" si="19"/>
        <v>7200</v>
      </c>
      <c r="BA8" s="35">
        <f>SUM(BA6:BA7)</f>
        <v>1800</v>
      </c>
      <c r="BB8" s="35">
        <f>SUM(BB6:BB7)</f>
        <v>0</v>
      </c>
      <c r="BC8" s="36">
        <f t="shared" si="20"/>
        <v>1800</v>
      </c>
      <c r="BD8" s="35">
        <f>SUM(BD6:BD7)</f>
        <v>1800</v>
      </c>
      <c r="BE8" s="35">
        <f>SUM(BE6:BE7)</f>
        <v>0</v>
      </c>
      <c r="BF8" s="36">
        <f t="shared" si="21"/>
        <v>1800</v>
      </c>
      <c r="BG8" s="35">
        <f>SUM(BG6:BG7)</f>
        <v>1800</v>
      </c>
      <c r="BH8" s="35">
        <f>SUM(BH6:BH7)</f>
        <v>0</v>
      </c>
      <c r="BI8" s="36">
        <f t="shared" si="22"/>
        <v>1800</v>
      </c>
      <c r="BJ8" s="35">
        <f>SUM(BJ6:BJ7)</f>
        <v>1800</v>
      </c>
      <c r="BK8" s="35">
        <f>SUM(BK6:BK7)</f>
        <v>0</v>
      </c>
      <c r="BL8" s="36">
        <f t="shared" si="23"/>
        <v>1800</v>
      </c>
      <c r="BM8" s="35">
        <f>SUM(BM6:BM7)</f>
        <v>7200</v>
      </c>
      <c r="BN8" s="37">
        <f t="shared" si="25"/>
        <v>0</v>
      </c>
      <c r="BO8" s="36">
        <f t="shared" si="26"/>
        <v>7200</v>
      </c>
    </row>
    <row r="10" spans="2:67" ht="13.9" x14ac:dyDescent="0.25">
      <c r="E10" s="1" t="s">
        <v>21</v>
      </c>
      <c r="F10" s="1" t="s">
        <v>22</v>
      </c>
      <c r="U10" s="1" t="s">
        <v>21</v>
      </c>
      <c r="V10" s="1" t="s">
        <v>22</v>
      </c>
      <c r="AK10" s="1" t="s">
        <v>21</v>
      </c>
      <c r="AL10" s="1" t="s">
        <v>22</v>
      </c>
      <c r="BA10" s="1" t="s">
        <v>21</v>
      </c>
      <c r="BB10" s="1" t="s">
        <v>22</v>
      </c>
    </row>
    <row r="11" spans="2:67" ht="14.45" thickBot="1" x14ac:dyDescent="0.3"/>
    <row r="12" spans="2:67" ht="14.45" thickBot="1" x14ac:dyDescent="0.3">
      <c r="E12" s="462" t="s">
        <v>34</v>
      </c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4"/>
      <c r="U12" s="462" t="s">
        <v>34</v>
      </c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4"/>
      <c r="AK12" s="462" t="s">
        <v>34</v>
      </c>
      <c r="AL12" s="463"/>
      <c r="AM12" s="463"/>
      <c r="AN12" s="463"/>
      <c r="AO12" s="463"/>
      <c r="AP12" s="463"/>
      <c r="AQ12" s="463"/>
      <c r="AR12" s="463"/>
      <c r="AS12" s="463"/>
      <c r="AT12" s="463"/>
      <c r="AU12" s="463"/>
      <c r="AV12" s="463"/>
      <c r="AW12" s="463"/>
      <c r="AX12" s="464"/>
      <c r="BA12" s="462" t="s">
        <v>34</v>
      </c>
      <c r="BB12" s="463"/>
      <c r="BC12" s="463"/>
      <c r="BD12" s="463"/>
      <c r="BE12" s="463"/>
      <c r="BF12" s="463"/>
      <c r="BG12" s="463"/>
      <c r="BH12" s="463"/>
      <c r="BI12" s="463"/>
      <c r="BJ12" s="463"/>
      <c r="BK12" s="463"/>
      <c r="BL12" s="463"/>
      <c r="BM12" s="463"/>
      <c r="BN12" s="464"/>
    </row>
    <row r="13" spans="2:67" ht="42" thickBot="1" x14ac:dyDescent="0.3">
      <c r="E13" s="38" t="s">
        <v>27</v>
      </c>
      <c r="F13" s="39" t="s">
        <v>28</v>
      </c>
      <c r="G13" s="40" t="s">
        <v>29</v>
      </c>
      <c r="H13" s="41" t="s">
        <v>33</v>
      </c>
      <c r="I13" s="42" t="s">
        <v>30</v>
      </c>
      <c r="J13" s="465" t="s">
        <v>31</v>
      </c>
      <c r="K13" s="466"/>
      <c r="L13" s="466"/>
      <c r="M13" s="466"/>
      <c r="N13" s="466"/>
      <c r="O13" s="466"/>
      <c r="P13" s="466"/>
      <c r="Q13" s="467"/>
      <c r="R13" s="42" t="s">
        <v>32</v>
      </c>
      <c r="U13" s="38" t="s">
        <v>27</v>
      </c>
      <c r="V13" s="39" t="s">
        <v>28</v>
      </c>
      <c r="W13" s="40" t="s">
        <v>29</v>
      </c>
      <c r="X13" s="41" t="s">
        <v>33</v>
      </c>
      <c r="Y13" s="42" t="s">
        <v>30</v>
      </c>
      <c r="Z13" s="465" t="s">
        <v>31</v>
      </c>
      <c r="AA13" s="466"/>
      <c r="AB13" s="466"/>
      <c r="AC13" s="466"/>
      <c r="AD13" s="466"/>
      <c r="AE13" s="466"/>
      <c r="AF13" s="466"/>
      <c r="AG13" s="467"/>
      <c r="AH13" s="42" t="s">
        <v>32</v>
      </c>
      <c r="AK13" s="38" t="s">
        <v>27</v>
      </c>
      <c r="AL13" s="39" t="s">
        <v>28</v>
      </c>
      <c r="AM13" s="40" t="s">
        <v>29</v>
      </c>
      <c r="AN13" s="41" t="s">
        <v>33</v>
      </c>
      <c r="AO13" s="42" t="s">
        <v>30</v>
      </c>
      <c r="AP13" s="465" t="s">
        <v>31</v>
      </c>
      <c r="AQ13" s="466"/>
      <c r="AR13" s="466"/>
      <c r="AS13" s="466"/>
      <c r="AT13" s="466"/>
      <c r="AU13" s="466"/>
      <c r="AV13" s="466"/>
      <c r="AW13" s="467"/>
      <c r="AX13" s="42" t="s">
        <v>32</v>
      </c>
      <c r="BA13" s="38" t="s">
        <v>27</v>
      </c>
      <c r="BB13" s="39" t="s">
        <v>28</v>
      </c>
      <c r="BC13" s="40" t="s">
        <v>29</v>
      </c>
      <c r="BD13" s="41" t="s">
        <v>33</v>
      </c>
      <c r="BE13" s="42" t="s">
        <v>30</v>
      </c>
      <c r="BF13" s="465" t="s">
        <v>31</v>
      </c>
      <c r="BG13" s="466"/>
      <c r="BH13" s="466"/>
      <c r="BI13" s="466"/>
      <c r="BJ13" s="466"/>
      <c r="BK13" s="466"/>
      <c r="BL13" s="466"/>
      <c r="BM13" s="467"/>
      <c r="BN13" s="42" t="s">
        <v>32</v>
      </c>
    </row>
    <row r="14" spans="2:67" ht="14.45" thickBot="1" x14ac:dyDescent="0.3">
      <c r="E14" s="43">
        <v>1</v>
      </c>
      <c r="F14" s="286"/>
      <c r="G14" s="203" t="s">
        <v>167</v>
      </c>
      <c r="H14" s="46"/>
      <c r="I14" s="47">
        <v>250</v>
      </c>
      <c r="J14" s="468" t="s">
        <v>148</v>
      </c>
      <c r="K14" s="469"/>
      <c r="L14" s="469"/>
      <c r="M14" s="469"/>
      <c r="N14" s="469"/>
      <c r="O14" s="469"/>
      <c r="P14" s="469"/>
      <c r="Q14" s="470"/>
      <c r="R14" s="48" t="s">
        <v>22</v>
      </c>
      <c r="U14" s="43">
        <v>1</v>
      </c>
      <c r="V14" s="44"/>
      <c r="W14" s="45"/>
      <c r="X14" s="46"/>
      <c r="Y14" s="47">
        <f>X14/$E$14</f>
        <v>0</v>
      </c>
      <c r="Z14" s="487"/>
      <c r="AA14" s="469"/>
      <c r="AB14" s="469"/>
      <c r="AC14" s="469"/>
      <c r="AD14" s="469"/>
      <c r="AE14" s="469"/>
      <c r="AF14" s="469"/>
      <c r="AG14" s="470"/>
      <c r="AH14" s="48"/>
      <c r="AK14" s="43">
        <v>1</v>
      </c>
      <c r="AL14" s="44"/>
      <c r="AM14" s="45"/>
      <c r="AN14" s="46"/>
      <c r="AO14" s="47">
        <f>AN14/$E$14</f>
        <v>0</v>
      </c>
      <c r="AP14" s="487"/>
      <c r="AQ14" s="469"/>
      <c r="AR14" s="469"/>
      <c r="AS14" s="469"/>
      <c r="AT14" s="469"/>
      <c r="AU14" s="469"/>
      <c r="AV14" s="469"/>
      <c r="AW14" s="470"/>
      <c r="AX14" s="48"/>
      <c r="BA14" s="43">
        <v>1</v>
      </c>
      <c r="BB14" s="44"/>
      <c r="BC14" s="45"/>
      <c r="BD14" s="46"/>
      <c r="BE14" s="47">
        <f>BD14/$E$14</f>
        <v>0</v>
      </c>
      <c r="BF14" s="487"/>
      <c r="BG14" s="469"/>
      <c r="BH14" s="469"/>
      <c r="BI14" s="469"/>
      <c r="BJ14" s="469"/>
      <c r="BK14" s="469"/>
      <c r="BL14" s="469"/>
      <c r="BM14" s="470"/>
      <c r="BN14" s="48"/>
    </row>
    <row r="15" spans="2:67" x14ac:dyDescent="0.25">
      <c r="E15" s="416"/>
      <c r="F15" s="287"/>
      <c r="G15" s="203" t="s">
        <v>167</v>
      </c>
      <c r="H15" s="51"/>
      <c r="I15" s="176">
        <v>350</v>
      </c>
      <c r="J15" s="471" t="s">
        <v>149</v>
      </c>
      <c r="K15" s="472"/>
      <c r="L15" s="472"/>
      <c r="M15" s="472"/>
      <c r="N15" s="472"/>
      <c r="O15" s="472"/>
      <c r="P15" s="472"/>
      <c r="Q15" s="480"/>
      <c r="R15" s="52" t="s">
        <v>21</v>
      </c>
      <c r="U15" s="416"/>
      <c r="V15" s="49"/>
      <c r="W15" s="50"/>
      <c r="X15" s="51"/>
      <c r="Y15" s="176">
        <f t="shared" ref="Y15:Y19" si="27">X15/$E$14</f>
        <v>0</v>
      </c>
      <c r="Z15" s="471"/>
      <c r="AA15" s="472"/>
      <c r="AB15" s="472"/>
      <c r="AC15" s="472"/>
      <c r="AD15" s="472"/>
      <c r="AE15" s="472"/>
      <c r="AF15" s="472"/>
      <c r="AG15" s="473"/>
      <c r="AH15" s="52"/>
      <c r="AK15" s="416"/>
      <c r="AL15" s="49"/>
      <c r="AM15" s="50"/>
      <c r="AN15" s="51"/>
      <c r="AO15" s="176">
        <f t="shared" ref="AO15:AO19" si="28">AN15/$E$14</f>
        <v>0</v>
      </c>
      <c r="AP15" s="471"/>
      <c r="AQ15" s="472"/>
      <c r="AR15" s="472"/>
      <c r="AS15" s="472"/>
      <c r="AT15" s="472"/>
      <c r="AU15" s="472"/>
      <c r="AV15" s="472"/>
      <c r="AW15" s="473"/>
      <c r="AX15" s="52"/>
      <c r="BA15" s="416"/>
      <c r="BB15" s="49"/>
      <c r="BC15" s="50"/>
      <c r="BD15" s="51"/>
      <c r="BE15" s="176">
        <f t="shared" ref="BE15:BE19" si="29">BD15/$E$14</f>
        <v>0</v>
      </c>
      <c r="BF15" s="471"/>
      <c r="BG15" s="472"/>
      <c r="BH15" s="472"/>
      <c r="BI15" s="472"/>
      <c r="BJ15" s="472"/>
      <c r="BK15" s="472"/>
      <c r="BL15" s="472"/>
      <c r="BM15" s="473"/>
      <c r="BN15" s="52"/>
    </row>
    <row r="16" spans="2:67" x14ac:dyDescent="0.25">
      <c r="E16" s="416"/>
      <c r="F16" s="288"/>
      <c r="G16" s="204">
        <v>43863</v>
      </c>
      <c r="H16" s="55"/>
      <c r="I16" s="176">
        <v>250</v>
      </c>
      <c r="J16" s="474" t="s">
        <v>141</v>
      </c>
      <c r="K16" s="438"/>
      <c r="L16" s="438"/>
      <c r="M16" s="438"/>
      <c r="N16" s="438"/>
      <c r="O16" s="438"/>
      <c r="P16" s="438"/>
      <c r="Q16" s="439"/>
      <c r="R16" s="52" t="s">
        <v>22</v>
      </c>
      <c r="U16" s="416"/>
      <c r="V16" s="53"/>
      <c r="W16" s="54"/>
      <c r="X16" s="55"/>
      <c r="Y16" s="176">
        <f t="shared" si="27"/>
        <v>0</v>
      </c>
      <c r="Z16" s="438"/>
      <c r="AA16" s="438"/>
      <c r="AB16" s="438"/>
      <c r="AC16" s="438"/>
      <c r="AD16" s="438"/>
      <c r="AE16" s="438"/>
      <c r="AF16" s="438"/>
      <c r="AG16" s="439"/>
      <c r="AH16" s="52"/>
      <c r="AK16" s="416"/>
      <c r="AL16" s="53"/>
      <c r="AM16" s="54"/>
      <c r="AN16" s="55"/>
      <c r="AO16" s="176">
        <f t="shared" si="28"/>
        <v>0</v>
      </c>
      <c r="AP16" s="438"/>
      <c r="AQ16" s="438"/>
      <c r="AR16" s="438"/>
      <c r="AS16" s="438"/>
      <c r="AT16" s="438"/>
      <c r="AU16" s="438"/>
      <c r="AV16" s="438"/>
      <c r="AW16" s="439"/>
      <c r="AX16" s="52"/>
      <c r="BA16" s="416"/>
      <c r="BB16" s="53"/>
      <c r="BC16" s="54"/>
      <c r="BD16" s="55"/>
      <c r="BE16" s="176">
        <f t="shared" si="29"/>
        <v>0</v>
      </c>
      <c r="BF16" s="438"/>
      <c r="BG16" s="438"/>
      <c r="BH16" s="438"/>
      <c r="BI16" s="438"/>
      <c r="BJ16" s="438"/>
      <c r="BK16" s="438"/>
      <c r="BL16" s="438"/>
      <c r="BM16" s="439"/>
      <c r="BN16" s="52"/>
    </row>
    <row r="17" spans="5:66" x14ac:dyDescent="0.25">
      <c r="E17" s="416"/>
      <c r="F17" s="288"/>
      <c r="G17" s="204">
        <v>43863</v>
      </c>
      <c r="H17" s="55"/>
      <c r="I17" s="176">
        <v>350</v>
      </c>
      <c r="J17" s="471" t="s">
        <v>150</v>
      </c>
      <c r="K17" s="472"/>
      <c r="L17" s="472"/>
      <c r="M17" s="472"/>
      <c r="N17" s="472"/>
      <c r="O17" s="472"/>
      <c r="P17" s="472"/>
      <c r="Q17" s="480"/>
      <c r="R17" s="52" t="s">
        <v>21</v>
      </c>
      <c r="U17" s="416"/>
      <c r="V17" s="53"/>
      <c r="W17" s="54"/>
      <c r="X17" s="55"/>
      <c r="Y17" s="176">
        <f t="shared" si="27"/>
        <v>0</v>
      </c>
      <c r="Z17" s="438"/>
      <c r="AA17" s="438"/>
      <c r="AB17" s="438"/>
      <c r="AC17" s="438"/>
      <c r="AD17" s="438"/>
      <c r="AE17" s="438"/>
      <c r="AF17" s="438"/>
      <c r="AG17" s="439"/>
      <c r="AH17" s="52"/>
      <c r="AK17" s="416"/>
      <c r="AL17" s="53"/>
      <c r="AM17" s="54"/>
      <c r="AN17" s="55"/>
      <c r="AO17" s="176">
        <f t="shared" si="28"/>
        <v>0</v>
      </c>
      <c r="AP17" s="438"/>
      <c r="AQ17" s="438"/>
      <c r="AR17" s="438"/>
      <c r="AS17" s="438"/>
      <c r="AT17" s="438"/>
      <c r="AU17" s="438"/>
      <c r="AV17" s="438"/>
      <c r="AW17" s="439"/>
      <c r="AX17" s="52"/>
      <c r="BA17" s="416"/>
      <c r="BB17" s="53"/>
      <c r="BC17" s="54"/>
      <c r="BD17" s="55"/>
      <c r="BE17" s="176">
        <f t="shared" si="29"/>
        <v>0</v>
      </c>
      <c r="BF17" s="438"/>
      <c r="BG17" s="438"/>
      <c r="BH17" s="438"/>
      <c r="BI17" s="438"/>
      <c r="BJ17" s="438"/>
      <c r="BK17" s="438"/>
      <c r="BL17" s="438"/>
      <c r="BM17" s="439"/>
      <c r="BN17" s="52"/>
    </row>
    <row r="18" spans="5:66" x14ac:dyDescent="0.25">
      <c r="E18" s="416"/>
      <c r="F18" s="288"/>
      <c r="G18" s="204"/>
      <c r="H18" s="55"/>
      <c r="I18" s="176"/>
      <c r="J18" s="471"/>
      <c r="K18" s="472"/>
      <c r="L18" s="472"/>
      <c r="M18" s="472"/>
      <c r="N18" s="472"/>
      <c r="O18" s="472"/>
      <c r="P18" s="472"/>
      <c r="Q18" s="480"/>
      <c r="R18" s="52"/>
      <c r="U18" s="416"/>
      <c r="V18" s="53"/>
      <c r="W18" s="54"/>
      <c r="X18" s="55"/>
      <c r="Y18" s="176">
        <f t="shared" si="27"/>
        <v>0</v>
      </c>
      <c r="Z18" s="438"/>
      <c r="AA18" s="438"/>
      <c r="AB18" s="438"/>
      <c r="AC18" s="438"/>
      <c r="AD18" s="438"/>
      <c r="AE18" s="438"/>
      <c r="AF18" s="438"/>
      <c r="AG18" s="439"/>
      <c r="AH18" s="52"/>
      <c r="AK18" s="416"/>
      <c r="AL18" s="53"/>
      <c r="AM18" s="54"/>
      <c r="AN18" s="55"/>
      <c r="AO18" s="176">
        <f t="shared" si="28"/>
        <v>0</v>
      </c>
      <c r="AP18" s="438"/>
      <c r="AQ18" s="438"/>
      <c r="AR18" s="438"/>
      <c r="AS18" s="438"/>
      <c r="AT18" s="438"/>
      <c r="AU18" s="438"/>
      <c r="AV18" s="438"/>
      <c r="AW18" s="439"/>
      <c r="AX18" s="52"/>
      <c r="BA18" s="416"/>
      <c r="BB18" s="53"/>
      <c r="BC18" s="54"/>
      <c r="BD18" s="55"/>
      <c r="BE18" s="176">
        <f t="shared" si="29"/>
        <v>0</v>
      </c>
      <c r="BF18" s="438"/>
      <c r="BG18" s="438"/>
      <c r="BH18" s="438"/>
      <c r="BI18" s="438"/>
      <c r="BJ18" s="438"/>
      <c r="BK18" s="438"/>
      <c r="BL18" s="438"/>
      <c r="BM18" s="439"/>
      <c r="BN18" s="52"/>
    </row>
    <row r="19" spans="5:66" ht="15.75" thickBot="1" x14ac:dyDescent="0.3">
      <c r="E19" s="416"/>
      <c r="F19" s="288"/>
      <c r="G19" s="204"/>
      <c r="H19" s="55"/>
      <c r="I19" s="176">
        <f t="shared" ref="I19" si="30">H19/$E$14</f>
        <v>0</v>
      </c>
      <c r="J19" s="438"/>
      <c r="K19" s="438"/>
      <c r="L19" s="438"/>
      <c r="M19" s="438"/>
      <c r="N19" s="438"/>
      <c r="O19" s="438"/>
      <c r="P19" s="438"/>
      <c r="Q19" s="439"/>
      <c r="R19" s="52"/>
      <c r="U19" s="416"/>
      <c r="V19" s="56"/>
      <c r="W19" s="54"/>
      <c r="X19" s="55"/>
      <c r="Y19" s="176">
        <f t="shared" si="27"/>
        <v>0</v>
      </c>
      <c r="Z19" s="438"/>
      <c r="AA19" s="438"/>
      <c r="AB19" s="438"/>
      <c r="AC19" s="438"/>
      <c r="AD19" s="438"/>
      <c r="AE19" s="438"/>
      <c r="AF19" s="438"/>
      <c r="AG19" s="439"/>
      <c r="AH19" s="52"/>
      <c r="AK19" s="416"/>
      <c r="AL19" s="56"/>
      <c r="AM19" s="54"/>
      <c r="AN19" s="55"/>
      <c r="AO19" s="176">
        <f t="shared" si="28"/>
        <v>0</v>
      </c>
      <c r="AP19" s="438"/>
      <c r="AQ19" s="438"/>
      <c r="AR19" s="438"/>
      <c r="AS19" s="438"/>
      <c r="AT19" s="438"/>
      <c r="AU19" s="438"/>
      <c r="AV19" s="438"/>
      <c r="AW19" s="439"/>
      <c r="AX19" s="52"/>
      <c r="BA19" s="416"/>
      <c r="BB19" s="56"/>
      <c r="BC19" s="54"/>
      <c r="BD19" s="55"/>
      <c r="BE19" s="176">
        <f t="shared" si="29"/>
        <v>0</v>
      </c>
      <c r="BF19" s="438"/>
      <c r="BG19" s="438"/>
      <c r="BH19" s="438"/>
      <c r="BI19" s="438"/>
      <c r="BJ19" s="438"/>
      <c r="BK19" s="438"/>
      <c r="BL19" s="438"/>
      <c r="BM19" s="439"/>
      <c r="BN19" s="52"/>
    </row>
    <row r="20" spans="5:66" ht="14.45" thickBot="1" x14ac:dyDescent="0.3">
      <c r="E20" s="61"/>
      <c r="F20" s="505" t="s">
        <v>41</v>
      </c>
      <c r="G20" s="506"/>
      <c r="H20" s="62">
        <f>SUM(H14:H19)</f>
        <v>0</v>
      </c>
      <c r="I20" s="62">
        <f>SUM(I14:I19)</f>
        <v>1200</v>
      </c>
      <c r="J20" s="430"/>
      <c r="K20" s="430"/>
      <c r="L20" s="430"/>
      <c r="M20" s="430"/>
      <c r="N20" s="430"/>
      <c r="O20" s="430"/>
      <c r="P20" s="430"/>
      <c r="Q20" s="431"/>
      <c r="R20" s="63"/>
      <c r="U20" s="61"/>
      <c r="V20" s="421" t="s">
        <v>41</v>
      </c>
      <c r="W20" s="429"/>
      <c r="X20" s="62">
        <f>SUM(X14:X19)</f>
        <v>0</v>
      </c>
      <c r="Y20" s="62">
        <f>SUM(Y14:Y19)</f>
        <v>0</v>
      </c>
      <c r="Z20" s="430"/>
      <c r="AA20" s="430"/>
      <c r="AB20" s="430"/>
      <c r="AC20" s="430"/>
      <c r="AD20" s="430"/>
      <c r="AE20" s="430"/>
      <c r="AF20" s="430"/>
      <c r="AG20" s="431"/>
      <c r="AH20" s="63"/>
      <c r="AK20" s="61"/>
      <c r="AL20" s="421" t="s">
        <v>41</v>
      </c>
      <c r="AM20" s="429"/>
      <c r="AN20" s="62">
        <f>SUM(AN14:AN19)</f>
        <v>0</v>
      </c>
      <c r="AO20" s="62">
        <f>SUM(AO14:AO19)</f>
        <v>0</v>
      </c>
      <c r="AP20" s="430"/>
      <c r="AQ20" s="430"/>
      <c r="AR20" s="430"/>
      <c r="AS20" s="430"/>
      <c r="AT20" s="430"/>
      <c r="AU20" s="430"/>
      <c r="AV20" s="430"/>
      <c r="AW20" s="431"/>
      <c r="AX20" s="63"/>
      <c r="BA20" s="61"/>
      <c r="BB20" s="421" t="s">
        <v>41</v>
      </c>
      <c r="BC20" s="429"/>
      <c r="BD20" s="62">
        <f>SUM(BD14:BD19)</f>
        <v>0</v>
      </c>
      <c r="BE20" s="62">
        <f>SUM(BE14:BE19)</f>
        <v>0</v>
      </c>
      <c r="BF20" s="430"/>
      <c r="BG20" s="430"/>
      <c r="BH20" s="430"/>
      <c r="BI20" s="430"/>
      <c r="BJ20" s="430"/>
      <c r="BK20" s="430"/>
      <c r="BL20" s="430"/>
      <c r="BM20" s="431"/>
      <c r="BN20" s="63"/>
    </row>
    <row r="21" spans="5:66" ht="14.45" thickBot="1" x14ac:dyDescent="0.3">
      <c r="E21" s="64">
        <v>1</v>
      </c>
      <c r="F21" s="289"/>
      <c r="G21" s="204">
        <v>43955</v>
      </c>
      <c r="H21" s="66"/>
      <c r="I21" s="47">
        <v>250</v>
      </c>
      <c r="J21" s="474" t="s">
        <v>147</v>
      </c>
      <c r="K21" s="438"/>
      <c r="L21" s="438"/>
      <c r="M21" s="438"/>
      <c r="N21" s="438"/>
      <c r="O21" s="438"/>
      <c r="P21" s="438"/>
      <c r="Q21" s="439"/>
      <c r="R21" s="68" t="s">
        <v>22</v>
      </c>
      <c r="U21" s="64">
        <v>1</v>
      </c>
      <c r="V21" s="65"/>
      <c r="W21" s="66"/>
      <c r="X21" s="66"/>
      <c r="Y21" s="47">
        <f t="shared" ref="Y21:Y30" si="31">X21/$E$21</f>
        <v>0</v>
      </c>
      <c r="Z21" s="460"/>
      <c r="AA21" s="460"/>
      <c r="AB21" s="460"/>
      <c r="AC21" s="460"/>
      <c r="AD21" s="460"/>
      <c r="AE21" s="460"/>
      <c r="AF21" s="460"/>
      <c r="AG21" s="461"/>
      <c r="AH21" s="68"/>
      <c r="AK21" s="64">
        <v>1</v>
      </c>
      <c r="AL21" s="65"/>
      <c r="AM21" s="66"/>
      <c r="AN21" s="66"/>
      <c r="AO21" s="47">
        <f t="shared" ref="AO21:AO30" si="32">AN21/$E$21</f>
        <v>0</v>
      </c>
      <c r="AP21" s="460"/>
      <c r="AQ21" s="460"/>
      <c r="AR21" s="460"/>
      <c r="AS21" s="460"/>
      <c r="AT21" s="460"/>
      <c r="AU21" s="460"/>
      <c r="AV21" s="460"/>
      <c r="AW21" s="461"/>
      <c r="AX21" s="68"/>
      <c r="BA21" s="64">
        <v>1</v>
      </c>
      <c r="BB21" s="65"/>
      <c r="BC21" s="66"/>
      <c r="BD21" s="66"/>
      <c r="BE21" s="47">
        <f t="shared" ref="BE21:BE30" si="33">BD21/$E$21</f>
        <v>0</v>
      </c>
      <c r="BF21" s="460"/>
      <c r="BG21" s="460"/>
      <c r="BH21" s="460"/>
      <c r="BI21" s="460"/>
      <c r="BJ21" s="460"/>
      <c r="BK21" s="460"/>
      <c r="BL21" s="460"/>
      <c r="BM21" s="461"/>
      <c r="BN21" s="68"/>
    </row>
    <row r="22" spans="5:66" x14ac:dyDescent="0.25">
      <c r="E22" s="415"/>
      <c r="F22" s="290"/>
      <c r="G22" s="204">
        <v>43955</v>
      </c>
      <c r="H22" s="71"/>
      <c r="I22" s="67">
        <v>350</v>
      </c>
      <c r="J22" s="471" t="s">
        <v>154</v>
      </c>
      <c r="K22" s="472"/>
      <c r="L22" s="472"/>
      <c r="M22" s="472"/>
      <c r="N22" s="472"/>
      <c r="O22" s="472"/>
      <c r="P22" s="472"/>
      <c r="Q22" s="480"/>
      <c r="R22" s="72" t="s">
        <v>21</v>
      </c>
      <c r="U22" s="415"/>
      <c r="V22" s="69"/>
      <c r="W22" s="70"/>
      <c r="X22" s="71"/>
      <c r="Y22" s="67">
        <f t="shared" si="31"/>
        <v>0</v>
      </c>
      <c r="Z22" s="418"/>
      <c r="AA22" s="419"/>
      <c r="AB22" s="419"/>
      <c r="AC22" s="419"/>
      <c r="AD22" s="419"/>
      <c r="AE22" s="419"/>
      <c r="AF22" s="419"/>
      <c r="AG22" s="420"/>
      <c r="AH22" s="72"/>
      <c r="AK22" s="415"/>
      <c r="AL22" s="69"/>
      <c r="AM22" s="70"/>
      <c r="AN22" s="71"/>
      <c r="AO22" s="67">
        <f t="shared" si="32"/>
        <v>0</v>
      </c>
      <c r="AP22" s="418"/>
      <c r="AQ22" s="419"/>
      <c r="AR22" s="419"/>
      <c r="AS22" s="419"/>
      <c r="AT22" s="419"/>
      <c r="AU22" s="419"/>
      <c r="AV22" s="419"/>
      <c r="AW22" s="420"/>
      <c r="AX22" s="72"/>
      <c r="BA22" s="415"/>
      <c r="BB22" s="69"/>
      <c r="BC22" s="70"/>
      <c r="BD22" s="71"/>
      <c r="BE22" s="67">
        <f t="shared" si="33"/>
        <v>0</v>
      </c>
      <c r="BF22" s="418"/>
      <c r="BG22" s="419"/>
      <c r="BH22" s="419"/>
      <c r="BI22" s="419"/>
      <c r="BJ22" s="419"/>
      <c r="BK22" s="419"/>
      <c r="BL22" s="419"/>
      <c r="BM22" s="420"/>
      <c r="BN22" s="72"/>
    </row>
    <row r="23" spans="5:66" x14ac:dyDescent="0.25">
      <c r="E23" s="416"/>
      <c r="F23" s="290"/>
      <c r="G23" s="266">
        <v>44048</v>
      </c>
      <c r="H23" s="73"/>
      <c r="I23" s="67">
        <v>250</v>
      </c>
      <c r="J23" s="474" t="s">
        <v>166</v>
      </c>
      <c r="K23" s="438"/>
      <c r="L23" s="438"/>
      <c r="M23" s="438"/>
      <c r="N23" s="438"/>
      <c r="O23" s="438"/>
      <c r="P23" s="438"/>
      <c r="Q23" s="439"/>
      <c r="R23" s="68" t="s">
        <v>22</v>
      </c>
      <c r="U23" s="416"/>
      <c r="V23" s="69"/>
      <c r="W23" s="70"/>
      <c r="X23" s="73"/>
      <c r="Y23" s="67">
        <f t="shared" si="31"/>
        <v>0</v>
      </c>
      <c r="Z23" s="418"/>
      <c r="AA23" s="419"/>
      <c r="AB23" s="419"/>
      <c r="AC23" s="419"/>
      <c r="AD23" s="419"/>
      <c r="AE23" s="419"/>
      <c r="AF23" s="419"/>
      <c r="AG23" s="420"/>
      <c r="AH23" s="72"/>
      <c r="AK23" s="416"/>
      <c r="AL23" s="69"/>
      <c r="AM23" s="70"/>
      <c r="AN23" s="73"/>
      <c r="AO23" s="67">
        <f t="shared" si="32"/>
        <v>0</v>
      </c>
      <c r="AP23" s="418"/>
      <c r="AQ23" s="419"/>
      <c r="AR23" s="419"/>
      <c r="AS23" s="419"/>
      <c r="AT23" s="419"/>
      <c r="AU23" s="419"/>
      <c r="AV23" s="419"/>
      <c r="AW23" s="420"/>
      <c r="AX23" s="72"/>
      <c r="BA23" s="416"/>
      <c r="BB23" s="69"/>
      <c r="BC23" s="70"/>
      <c r="BD23" s="73"/>
      <c r="BE23" s="67">
        <f t="shared" si="33"/>
        <v>0</v>
      </c>
      <c r="BF23" s="418"/>
      <c r="BG23" s="419"/>
      <c r="BH23" s="419"/>
      <c r="BI23" s="419"/>
      <c r="BJ23" s="419"/>
      <c r="BK23" s="419"/>
      <c r="BL23" s="419"/>
      <c r="BM23" s="420"/>
      <c r="BN23" s="72"/>
    </row>
    <row r="24" spans="5:66" x14ac:dyDescent="0.25">
      <c r="E24" s="416"/>
      <c r="F24" s="290"/>
      <c r="G24" s="266">
        <v>44048</v>
      </c>
      <c r="H24" s="73"/>
      <c r="I24" s="67">
        <v>350</v>
      </c>
      <c r="J24" s="471" t="s">
        <v>165</v>
      </c>
      <c r="K24" s="472"/>
      <c r="L24" s="472"/>
      <c r="M24" s="472"/>
      <c r="N24" s="472"/>
      <c r="O24" s="472"/>
      <c r="P24" s="472"/>
      <c r="Q24" s="480"/>
      <c r="R24" s="72" t="s">
        <v>21</v>
      </c>
      <c r="U24" s="416"/>
      <c r="V24" s="69"/>
      <c r="W24" s="70"/>
      <c r="X24" s="73"/>
      <c r="Y24" s="67">
        <f t="shared" si="31"/>
        <v>0</v>
      </c>
      <c r="Z24" s="418"/>
      <c r="AA24" s="419"/>
      <c r="AB24" s="419"/>
      <c r="AC24" s="419"/>
      <c r="AD24" s="419"/>
      <c r="AE24" s="419"/>
      <c r="AF24" s="419"/>
      <c r="AG24" s="420"/>
      <c r="AH24" s="72"/>
      <c r="AK24" s="416"/>
      <c r="AL24" s="69"/>
      <c r="AM24" s="70"/>
      <c r="AN24" s="73"/>
      <c r="AO24" s="67">
        <f t="shared" si="32"/>
        <v>0</v>
      </c>
      <c r="AP24" s="418"/>
      <c r="AQ24" s="419"/>
      <c r="AR24" s="419"/>
      <c r="AS24" s="419"/>
      <c r="AT24" s="419"/>
      <c r="AU24" s="419"/>
      <c r="AV24" s="419"/>
      <c r="AW24" s="420"/>
      <c r="AX24" s="72"/>
      <c r="BA24" s="416"/>
      <c r="BB24" s="69"/>
      <c r="BC24" s="70"/>
      <c r="BD24" s="73"/>
      <c r="BE24" s="67">
        <f t="shared" si="33"/>
        <v>0</v>
      </c>
      <c r="BF24" s="418"/>
      <c r="BG24" s="419"/>
      <c r="BH24" s="419"/>
      <c r="BI24" s="419"/>
      <c r="BJ24" s="419"/>
      <c r="BK24" s="419"/>
      <c r="BL24" s="419"/>
      <c r="BM24" s="420"/>
      <c r="BN24" s="72"/>
    </row>
    <row r="25" spans="5:66" x14ac:dyDescent="0.25">
      <c r="E25" s="416"/>
      <c r="F25" s="290"/>
      <c r="G25" s="266">
        <v>43867</v>
      </c>
      <c r="H25" s="73"/>
      <c r="I25" s="67">
        <v>250</v>
      </c>
      <c r="J25" s="474" t="s">
        <v>170</v>
      </c>
      <c r="K25" s="438"/>
      <c r="L25" s="438"/>
      <c r="M25" s="438"/>
      <c r="N25" s="438"/>
      <c r="O25" s="438"/>
      <c r="P25" s="438"/>
      <c r="Q25" s="439"/>
      <c r="R25" s="72" t="s">
        <v>22</v>
      </c>
      <c r="U25" s="416"/>
      <c r="V25" s="69"/>
      <c r="W25" s="70"/>
      <c r="X25" s="73"/>
      <c r="Y25" s="67">
        <f t="shared" si="31"/>
        <v>0</v>
      </c>
      <c r="Z25" s="418"/>
      <c r="AA25" s="419"/>
      <c r="AB25" s="419"/>
      <c r="AC25" s="419"/>
      <c r="AD25" s="419"/>
      <c r="AE25" s="419"/>
      <c r="AF25" s="419"/>
      <c r="AG25" s="420"/>
      <c r="AH25" s="72"/>
      <c r="AK25" s="416"/>
      <c r="AL25" s="69"/>
      <c r="AM25" s="70"/>
      <c r="AN25" s="73"/>
      <c r="AO25" s="67">
        <f t="shared" si="32"/>
        <v>0</v>
      </c>
      <c r="AP25" s="418"/>
      <c r="AQ25" s="419"/>
      <c r="AR25" s="419"/>
      <c r="AS25" s="419"/>
      <c r="AT25" s="419"/>
      <c r="AU25" s="419"/>
      <c r="AV25" s="419"/>
      <c r="AW25" s="420"/>
      <c r="AX25" s="72"/>
      <c r="BA25" s="416"/>
      <c r="BB25" s="69"/>
      <c r="BC25" s="70"/>
      <c r="BD25" s="73"/>
      <c r="BE25" s="67">
        <f t="shared" si="33"/>
        <v>0</v>
      </c>
      <c r="BF25" s="418"/>
      <c r="BG25" s="419"/>
      <c r="BH25" s="419"/>
      <c r="BI25" s="419"/>
      <c r="BJ25" s="419"/>
      <c r="BK25" s="419"/>
      <c r="BL25" s="419"/>
      <c r="BM25" s="420"/>
      <c r="BN25" s="72"/>
    </row>
    <row r="26" spans="5:66" x14ac:dyDescent="0.25">
      <c r="E26" s="416"/>
      <c r="F26" s="290"/>
      <c r="G26" s="266">
        <v>43867</v>
      </c>
      <c r="H26" s="73"/>
      <c r="I26" s="67">
        <v>350</v>
      </c>
      <c r="J26" s="471" t="s">
        <v>171</v>
      </c>
      <c r="K26" s="472"/>
      <c r="L26" s="472"/>
      <c r="M26" s="472"/>
      <c r="N26" s="472"/>
      <c r="O26" s="472"/>
      <c r="P26" s="472"/>
      <c r="Q26" s="480"/>
      <c r="R26" s="75" t="s">
        <v>21</v>
      </c>
      <c r="U26" s="416"/>
      <c r="V26" s="74"/>
      <c r="W26" s="70"/>
      <c r="X26" s="73"/>
      <c r="Y26" s="67">
        <f t="shared" si="31"/>
        <v>0</v>
      </c>
      <c r="Z26" s="418"/>
      <c r="AA26" s="419"/>
      <c r="AB26" s="419"/>
      <c r="AC26" s="419"/>
      <c r="AD26" s="419"/>
      <c r="AE26" s="419"/>
      <c r="AF26" s="419"/>
      <c r="AG26" s="420"/>
      <c r="AH26" s="75"/>
      <c r="AK26" s="416"/>
      <c r="AL26" s="74"/>
      <c r="AM26" s="70"/>
      <c r="AN26" s="73"/>
      <c r="AO26" s="67">
        <f t="shared" si="32"/>
        <v>0</v>
      </c>
      <c r="AP26" s="418"/>
      <c r="AQ26" s="419"/>
      <c r="AR26" s="419"/>
      <c r="AS26" s="419"/>
      <c r="AT26" s="419"/>
      <c r="AU26" s="419"/>
      <c r="AV26" s="419"/>
      <c r="AW26" s="420"/>
      <c r="AX26" s="75"/>
      <c r="BA26" s="416"/>
      <c r="BB26" s="74"/>
      <c r="BC26" s="70"/>
      <c r="BD26" s="73"/>
      <c r="BE26" s="67">
        <f t="shared" si="33"/>
        <v>0</v>
      </c>
      <c r="BF26" s="418"/>
      <c r="BG26" s="419"/>
      <c r="BH26" s="419"/>
      <c r="BI26" s="419"/>
      <c r="BJ26" s="419"/>
      <c r="BK26" s="419"/>
      <c r="BL26" s="419"/>
      <c r="BM26" s="420"/>
      <c r="BN26" s="75"/>
    </row>
    <row r="27" spans="5:66" x14ac:dyDescent="0.25">
      <c r="E27" s="416"/>
      <c r="F27" s="290"/>
      <c r="G27" s="266" t="s">
        <v>186</v>
      </c>
      <c r="H27" s="73"/>
      <c r="I27" s="67">
        <v>250</v>
      </c>
      <c r="J27" s="474" t="s">
        <v>188</v>
      </c>
      <c r="K27" s="438"/>
      <c r="L27" s="438"/>
      <c r="M27" s="438"/>
      <c r="N27" s="438"/>
      <c r="O27" s="438"/>
      <c r="P27" s="438"/>
      <c r="Q27" s="439"/>
      <c r="R27" s="75" t="s">
        <v>22</v>
      </c>
      <c r="U27" s="416"/>
      <c r="V27" s="74"/>
      <c r="W27" s="70"/>
      <c r="X27" s="73"/>
      <c r="Y27" s="67">
        <f t="shared" si="31"/>
        <v>0</v>
      </c>
      <c r="Z27" s="418"/>
      <c r="AA27" s="419"/>
      <c r="AB27" s="419"/>
      <c r="AC27" s="419"/>
      <c r="AD27" s="419"/>
      <c r="AE27" s="419"/>
      <c r="AF27" s="419"/>
      <c r="AG27" s="420"/>
      <c r="AH27" s="75"/>
      <c r="AK27" s="416"/>
      <c r="AL27" s="74"/>
      <c r="AM27" s="70"/>
      <c r="AN27" s="73"/>
      <c r="AO27" s="67">
        <f t="shared" si="32"/>
        <v>0</v>
      </c>
      <c r="AP27" s="418"/>
      <c r="AQ27" s="419"/>
      <c r="AR27" s="419"/>
      <c r="AS27" s="419"/>
      <c r="AT27" s="419"/>
      <c r="AU27" s="419"/>
      <c r="AV27" s="419"/>
      <c r="AW27" s="420"/>
      <c r="AX27" s="75"/>
      <c r="BA27" s="416"/>
      <c r="BB27" s="74"/>
      <c r="BC27" s="70"/>
      <c r="BD27" s="73"/>
      <c r="BE27" s="67">
        <f t="shared" si="33"/>
        <v>0</v>
      </c>
      <c r="BF27" s="418"/>
      <c r="BG27" s="419"/>
      <c r="BH27" s="419"/>
      <c r="BI27" s="419"/>
      <c r="BJ27" s="419"/>
      <c r="BK27" s="419"/>
      <c r="BL27" s="419"/>
      <c r="BM27" s="420"/>
      <c r="BN27" s="75"/>
    </row>
    <row r="28" spans="5:66" x14ac:dyDescent="0.25">
      <c r="E28" s="416"/>
      <c r="F28" s="290"/>
      <c r="G28" s="266" t="s">
        <v>186</v>
      </c>
      <c r="H28" s="73"/>
      <c r="I28" s="67">
        <v>350</v>
      </c>
      <c r="J28" s="471" t="s">
        <v>189</v>
      </c>
      <c r="K28" s="472"/>
      <c r="L28" s="472"/>
      <c r="M28" s="472"/>
      <c r="N28" s="472"/>
      <c r="O28" s="472"/>
      <c r="P28" s="472"/>
      <c r="Q28" s="480"/>
      <c r="R28" s="75" t="s">
        <v>21</v>
      </c>
      <c r="U28" s="416"/>
      <c r="V28" s="74"/>
      <c r="W28" s="70"/>
      <c r="X28" s="73"/>
      <c r="Y28" s="67">
        <f t="shared" si="31"/>
        <v>0</v>
      </c>
      <c r="Z28" s="418"/>
      <c r="AA28" s="419"/>
      <c r="AB28" s="419"/>
      <c r="AC28" s="419"/>
      <c r="AD28" s="419"/>
      <c r="AE28" s="419"/>
      <c r="AF28" s="419"/>
      <c r="AG28" s="420"/>
      <c r="AH28" s="75"/>
      <c r="AK28" s="416"/>
      <c r="AL28" s="74"/>
      <c r="AM28" s="70"/>
      <c r="AN28" s="73"/>
      <c r="AO28" s="67">
        <f t="shared" si="32"/>
        <v>0</v>
      </c>
      <c r="AP28" s="418"/>
      <c r="AQ28" s="419"/>
      <c r="AR28" s="419"/>
      <c r="AS28" s="419"/>
      <c r="AT28" s="419"/>
      <c r="AU28" s="419"/>
      <c r="AV28" s="419"/>
      <c r="AW28" s="420"/>
      <c r="AX28" s="75"/>
      <c r="BA28" s="416"/>
      <c r="BB28" s="74"/>
      <c r="BC28" s="70"/>
      <c r="BD28" s="73"/>
      <c r="BE28" s="67">
        <f t="shared" si="33"/>
        <v>0</v>
      </c>
      <c r="BF28" s="418"/>
      <c r="BG28" s="419"/>
      <c r="BH28" s="419"/>
      <c r="BI28" s="419"/>
      <c r="BJ28" s="419"/>
      <c r="BK28" s="419"/>
      <c r="BL28" s="419"/>
      <c r="BM28" s="420"/>
      <c r="BN28" s="75"/>
    </row>
    <row r="29" spans="5:66" x14ac:dyDescent="0.25">
      <c r="E29" s="416"/>
      <c r="F29" s="74"/>
      <c r="G29" s="70"/>
      <c r="H29" s="73"/>
      <c r="I29" s="67">
        <f>H29/$E$21</f>
        <v>0</v>
      </c>
      <c r="J29" s="418"/>
      <c r="K29" s="419"/>
      <c r="L29" s="419"/>
      <c r="M29" s="419"/>
      <c r="N29" s="419"/>
      <c r="O29" s="419"/>
      <c r="P29" s="419"/>
      <c r="Q29" s="420"/>
      <c r="R29" s="75"/>
      <c r="U29" s="416"/>
      <c r="V29" s="74"/>
      <c r="W29" s="70"/>
      <c r="X29" s="73"/>
      <c r="Y29" s="67">
        <f t="shared" si="31"/>
        <v>0</v>
      </c>
      <c r="Z29" s="418"/>
      <c r="AA29" s="419"/>
      <c r="AB29" s="419"/>
      <c r="AC29" s="419"/>
      <c r="AD29" s="419"/>
      <c r="AE29" s="419"/>
      <c r="AF29" s="419"/>
      <c r="AG29" s="420"/>
      <c r="AH29" s="75"/>
      <c r="AK29" s="416"/>
      <c r="AL29" s="74"/>
      <c r="AM29" s="70"/>
      <c r="AN29" s="73"/>
      <c r="AO29" s="67">
        <f t="shared" si="32"/>
        <v>0</v>
      </c>
      <c r="AP29" s="418"/>
      <c r="AQ29" s="419"/>
      <c r="AR29" s="419"/>
      <c r="AS29" s="419"/>
      <c r="AT29" s="419"/>
      <c r="AU29" s="419"/>
      <c r="AV29" s="419"/>
      <c r="AW29" s="420"/>
      <c r="AX29" s="75"/>
      <c r="BA29" s="416"/>
      <c r="BB29" s="74"/>
      <c r="BC29" s="70"/>
      <c r="BD29" s="73"/>
      <c r="BE29" s="67">
        <f t="shared" si="33"/>
        <v>0</v>
      </c>
      <c r="BF29" s="418"/>
      <c r="BG29" s="419"/>
      <c r="BH29" s="419"/>
      <c r="BI29" s="419"/>
      <c r="BJ29" s="419"/>
      <c r="BK29" s="419"/>
      <c r="BL29" s="419"/>
      <c r="BM29" s="420"/>
      <c r="BN29" s="75"/>
    </row>
    <row r="30" spans="5:66" ht="15.75" thickBot="1" x14ac:dyDescent="0.3">
      <c r="E30" s="416"/>
      <c r="F30" s="74"/>
      <c r="G30" s="70"/>
      <c r="H30" s="73"/>
      <c r="I30" s="67">
        <f>H30/$E$21</f>
        <v>0</v>
      </c>
      <c r="J30" s="418"/>
      <c r="K30" s="419"/>
      <c r="L30" s="419"/>
      <c r="M30" s="419"/>
      <c r="N30" s="419"/>
      <c r="O30" s="419"/>
      <c r="P30" s="419"/>
      <c r="Q30" s="420"/>
      <c r="R30" s="75"/>
      <c r="U30" s="416"/>
      <c r="V30" s="74"/>
      <c r="W30" s="70"/>
      <c r="X30" s="73"/>
      <c r="Y30" s="67">
        <f t="shared" si="31"/>
        <v>0</v>
      </c>
      <c r="Z30" s="418"/>
      <c r="AA30" s="419"/>
      <c r="AB30" s="419"/>
      <c r="AC30" s="419"/>
      <c r="AD30" s="419"/>
      <c r="AE30" s="419"/>
      <c r="AF30" s="419"/>
      <c r="AG30" s="420"/>
      <c r="AH30" s="75"/>
      <c r="AK30" s="416"/>
      <c r="AL30" s="74"/>
      <c r="AM30" s="70"/>
      <c r="AN30" s="73"/>
      <c r="AO30" s="67">
        <f t="shared" si="32"/>
        <v>0</v>
      </c>
      <c r="AP30" s="418"/>
      <c r="AQ30" s="419"/>
      <c r="AR30" s="419"/>
      <c r="AS30" s="419"/>
      <c r="AT30" s="419"/>
      <c r="AU30" s="419"/>
      <c r="AV30" s="419"/>
      <c r="AW30" s="420"/>
      <c r="AX30" s="75"/>
      <c r="BA30" s="416"/>
      <c r="BB30" s="74"/>
      <c r="BC30" s="70"/>
      <c r="BD30" s="73"/>
      <c r="BE30" s="67">
        <f t="shared" si="33"/>
        <v>0</v>
      </c>
      <c r="BF30" s="418"/>
      <c r="BG30" s="419"/>
      <c r="BH30" s="419"/>
      <c r="BI30" s="419"/>
      <c r="BJ30" s="419"/>
      <c r="BK30" s="419"/>
      <c r="BL30" s="419"/>
      <c r="BM30" s="420"/>
      <c r="BN30" s="75"/>
    </row>
    <row r="31" spans="5:66" ht="14.45" thickBot="1" x14ac:dyDescent="0.3">
      <c r="E31" s="61"/>
      <c r="F31" s="421" t="s">
        <v>42</v>
      </c>
      <c r="G31" s="429"/>
      <c r="H31" s="81">
        <f>SUM(H21:H30)</f>
        <v>0</v>
      </c>
      <c r="I31" s="81">
        <f>SUM(I21:I30)</f>
        <v>2400</v>
      </c>
      <c r="J31" s="430"/>
      <c r="K31" s="430"/>
      <c r="L31" s="430"/>
      <c r="M31" s="430"/>
      <c r="N31" s="430"/>
      <c r="O31" s="430"/>
      <c r="P31" s="430"/>
      <c r="Q31" s="431"/>
      <c r="R31" s="63"/>
      <c r="U31" s="61"/>
      <c r="V31" s="421" t="s">
        <v>42</v>
      </c>
      <c r="W31" s="429"/>
      <c r="X31" s="81">
        <f>SUM(X21:X30)</f>
        <v>0</v>
      </c>
      <c r="Y31" s="81">
        <f>SUM(Y21:Y30)</f>
        <v>0</v>
      </c>
      <c r="Z31" s="430"/>
      <c r="AA31" s="430"/>
      <c r="AB31" s="430"/>
      <c r="AC31" s="430"/>
      <c r="AD31" s="430"/>
      <c r="AE31" s="430"/>
      <c r="AF31" s="430"/>
      <c r="AG31" s="431"/>
      <c r="AH31" s="63"/>
      <c r="AK31" s="61"/>
      <c r="AL31" s="421" t="s">
        <v>42</v>
      </c>
      <c r="AM31" s="429"/>
      <c r="AN31" s="81">
        <f>SUM(AN21:AN30)</f>
        <v>0</v>
      </c>
      <c r="AO31" s="81">
        <f>SUM(AO21:AO30)</f>
        <v>0</v>
      </c>
      <c r="AP31" s="430"/>
      <c r="AQ31" s="430"/>
      <c r="AR31" s="430"/>
      <c r="AS31" s="430"/>
      <c r="AT31" s="430"/>
      <c r="AU31" s="430"/>
      <c r="AV31" s="430"/>
      <c r="AW31" s="431"/>
      <c r="AX31" s="63"/>
      <c r="BA31" s="61"/>
      <c r="BB31" s="421" t="s">
        <v>42</v>
      </c>
      <c r="BC31" s="429"/>
      <c r="BD31" s="81">
        <f>SUM(BD21:BD30)</f>
        <v>0</v>
      </c>
      <c r="BE31" s="81">
        <f>SUM(BE21:BE30)</f>
        <v>0</v>
      </c>
      <c r="BF31" s="430"/>
      <c r="BG31" s="430"/>
      <c r="BH31" s="430"/>
      <c r="BI31" s="430"/>
      <c r="BJ31" s="430"/>
      <c r="BK31" s="430"/>
      <c r="BL31" s="430"/>
      <c r="BM31" s="431"/>
      <c r="BN31" s="63"/>
    </row>
    <row r="32" spans="5:66" ht="14.45" thickBot="1" x14ac:dyDescent="0.3">
      <c r="E32" s="82">
        <v>1</v>
      </c>
      <c r="F32" s="65"/>
      <c r="G32" s="266">
        <v>43929</v>
      </c>
      <c r="H32" s="66"/>
      <c r="I32" s="67">
        <v>250</v>
      </c>
      <c r="J32" s="474" t="s">
        <v>202</v>
      </c>
      <c r="K32" s="438"/>
      <c r="L32" s="438"/>
      <c r="M32" s="438"/>
      <c r="N32" s="438"/>
      <c r="O32" s="438"/>
      <c r="P32" s="438"/>
      <c r="Q32" s="439"/>
      <c r="R32" s="68" t="s">
        <v>22</v>
      </c>
      <c r="U32" s="82">
        <v>1</v>
      </c>
      <c r="V32" s="65"/>
      <c r="W32" s="66"/>
      <c r="X32" s="66"/>
      <c r="Y32" s="67">
        <f>X32/$E$32</f>
        <v>0</v>
      </c>
      <c r="Z32" s="488"/>
      <c r="AA32" s="458"/>
      <c r="AB32" s="458"/>
      <c r="AC32" s="458"/>
      <c r="AD32" s="458"/>
      <c r="AE32" s="458"/>
      <c r="AF32" s="458"/>
      <c r="AG32" s="459"/>
      <c r="AH32" s="68"/>
      <c r="AK32" s="82">
        <v>1</v>
      </c>
      <c r="AL32" s="65"/>
      <c r="AM32" s="66"/>
      <c r="AN32" s="66"/>
      <c r="AO32" s="67">
        <f>AN32/$E$32</f>
        <v>0</v>
      </c>
      <c r="AP32" s="488"/>
      <c r="AQ32" s="458"/>
      <c r="AR32" s="458"/>
      <c r="AS32" s="458"/>
      <c r="AT32" s="458"/>
      <c r="AU32" s="458"/>
      <c r="AV32" s="458"/>
      <c r="AW32" s="459"/>
      <c r="AX32" s="68"/>
      <c r="BA32" s="82">
        <v>1</v>
      </c>
      <c r="BB32" s="65"/>
      <c r="BC32" s="66"/>
      <c r="BD32" s="66"/>
      <c r="BE32" s="67">
        <f>BD32/$E$32</f>
        <v>0</v>
      </c>
      <c r="BF32" s="488"/>
      <c r="BG32" s="458"/>
      <c r="BH32" s="458"/>
      <c r="BI32" s="458"/>
      <c r="BJ32" s="458"/>
      <c r="BK32" s="458"/>
      <c r="BL32" s="458"/>
      <c r="BM32" s="459"/>
      <c r="BN32" s="68"/>
    </row>
    <row r="33" spans="5:66" x14ac:dyDescent="0.25">
      <c r="E33" s="489"/>
      <c r="F33" s="84"/>
      <c r="G33" s="266">
        <v>43929</v>
      </c>
      <c r="H33" s="49"/>
      <c r="I33" s="67">
        <v>350</v>
      </c>
      <c r="J33" s="471" t="s">
        <v>203</v>
      </c>
      <c r="K33" s="472"/>
      <c r="L33" s="472"/>
      <c r="M33" s="472"/>
      <c r="N33" s="472"/>
      <c r="O33" s="472"/>
      <c r="P33" s="472"/>
      <c r="Q33" s="480"/>
      <c r="R33" s="68" t="s">
        <v>21</v>
      </c>
      <c r="U33" s="489"/>
      <c r="V33" s="84"/>
      <c r="W33" s="50"/>
      <c r="X33" s="49"/>
      <c r="Y33" s="67">
        <f t="shared" ref="Y33:Y38" si="34">X33/$E$32</f>
        <v>0</v>
      </c>
      <c r="Z33" s="445"/>
      <c r="AA33" s="445"/>
      <c r="AB33" s="445"/>
      <c r="AC33" s="445"/>
      <c r="AD33" s="445"/>
      <c r="AE33" s="445"/>
      <c r="AF33" s="445"/>
      <c r="AG33" s="446"/>
      <c r="AH33" s="68"/>
      <c r="AK33" s="489"/>
      <c r="AL33" s="84"/>
      <c r="AM33" s="50"/>
      <c r="AN33" s="49"/>
      <c r="AO33" s="67">
        <f t="shared" ref="AO33:AO38" si="35">AN33/$E$32</f>
        <v>0</v>
      </c>
      <c r="AP33" s="445"/>
      <c r="AQ33" s="445"/>
      <c r="AR33" s="445"/>
      <c r="AS33" s="445"/>
      <c r="AT33" s="445"/>
      <c r="AU33" s="445"/>
      <c r="AV33" s="445"/>
      <c r="AW33" s="446"/>
      <c r="AX33" s="68"/>
      <c r="BA33" s="489"/>
      <c r="BB33" s="84"/>
      <c r="BC33" s="50"/>
      <c r="BD33" s="49"/>
      <c r="BE33" s="67">
        <f t="shared" ref="BE33:BE38" si="36">BD33/$E$32</f>
        <v>0</v>
      </c>
      <c r="BF33" s="445"/>
      <c r="BG33" s="445"/>
      <c r="BH33" s="445"/>
      <c r="BI33" s="445"/>
      <c r="BJ33" s="445"/>
      <c r="BK33" s="445"/>
      <c r="BL33" s="445"/>
      <c r="BM33" s="446"/>
      <c r="BN33" s="68"/>
    </row>
    <row r="34" spans="5:66" x14ac:dyDescent="0.25">
      <c r="E34" s="490"/>
      <c r="F34" s="83"/>
      <c r="G34" s="204">
        <v>43960</v>
      </c>
      <c r="H34" s="53"/>
      <c r="I34" s="67">
        <v>250</v>
      </c>
      <c r="J34" s="493" t="s">
        <v>208</v>
      </c>
      <c r="K34" s="482"/>
      <c r="L34" s="482"/>
      <c r="M34" s="482"/>
      <c r="N34" s="482"/>
      <c r="O34" s="482"/>
      <c r="P34" s="482"/>
      <c r="Q34" s="483"/>
      <c r="R34" s="68" t="s">
        <v>22</v>
      </c>
      <c r="U34" s="490"/>
      <c r="V34" s="83"/>
      <c r="W34" s="54"/>
      <c r="X34" s="53"/>
      <c r="Y34" s="67">
        <f t="shared" si="34"/>
        <v>0</v>
      </c>
      <c r="Z34" s="448"/>
      <c r="AA34" s="448"/>
      <c r="AB34" s="448"/>
      <c r="AC34" s="448"/>
      <c r="AD34" s="448"/>
      <c r="AE34" s="448"/>
      <c r="AF34" s="448"/>
      <c r="AG34" s="449"/>
      <c r="AH34" s="68"/>
      <c r="AK34" s="490"/>
      <c r="AL34" s="83"/>
      <c r="AM34" s="54"/>
      <c r="AN34" s="53"/>
      <c r="AO34" s="67">
        <f t="shared" si="35"/>
        <v>0</v>
      </c>
      <c r="AP34" s="448"/>
      <c r="AQ34" s="448"/>
      <c r="AR34" s="448"/>
      <c r="AS34" s="448"/>
      <c r="AT34" s="448"/>
      <c r="AU34" s="448"/>
      <c r="AV34" s="448"/>
      <c r="AW34" s="449"/>
      <c r="AX34" s="68"/>
      <c r="BA34" s="490"/>
      <c r="BB34" s="83"/>
      <c r="BC34" s="54"/>
      <c r="BD34" s="53"/>
      <c r="BE34" s="67">
        <f t="shared" si="36"/>
        <v>0</v>
      </c>
      <c r="BF34" s="448"/>
      <c r="BG34" s="448"/>
      <c r="BH34" s="448"/>
      <c r="BI34" s="448"/>
      <c r="BJ34" s="448"/>
      <c r="BK34" s="448"/>
      <c r="BL34" s="448"/>
      <c r="BM34" s="449"/>
      <c r="BN34" s="68"/>
    </row>
    <row r="35" spans="5:66" x14ac:dyDescent="0.25">
      <c r="E35" s="490"/>
      <c r="F35" s="83"/>
      <c r="G35" s="204">
        <v>43960</v>
      </c>
      <c r="H35" s="53"/>
      <c r="I35" s="67">
        <v>350</v>
      </c>
      <c r="J35" s="471" t="s">
        <v>211</v>
      </c>
      <c r="K35" s="472"/>
      <c r="L35" s="472"/>
      <c r="M35" s="472"/>
      <c r="N35" s="472"/>
      <c r="O35" s="472"/>
      <c r="P35" s="472"/>
      <c r="Q35" s="480"/>
      <c r="R35" s="68" t="s">
        <v>21</v>
      </c>
      <c r="U35" s="490"/>
      <c r="V35" s="83"/>
      <c r="W35" s="54"/>
      <c r="X35" s="53"/>
      <c r="Y35" s="67">
        <f t="shared" si="34"/>
        <v>0</v>
      </c>
      <c r="Z35" s="448"/>
      <c r="AA35" s="448"/>
      <c r="AB35" s="448"/>
      <c r="AC35" s="448"/>
      <c r="AD35" s="448"/>
      <c r="AE35" s="448"/>
      <c r="AF35" s="448"/>
      <c r="AG35" s="449"/>
      <c r="AH35" s="68"/>
      <c r="AK35" s="490"/>
      <c r="AL35" s="83"/>
      <c r="AM35" s="54"/>
      <c r="AN35" s="53"/>
      <c r="AO35" s="67">
        <f t="shared" si="35"/>
        <v>0</v>
      </c>
      <c r="AP35" s="448"/>
      <c r="AQ35" s="448"/>
      <c r="AR35" s="448"/>
      <c r="AS35" s="448"/>
      <c r="AT35" s="448"/>
      <c r="AU35" s="448"/>
      <c r="AV35" s="448"/>
      <c r="AW35" s="449"/>
      <c r="AX35" s="68"/>
      <c r="BA35" s="490"/>
      <c r="BB35" s="83"/>
      <c r="BC35" s="54"/>
      <c r="BD35" s="53"/>
      <c r="BE35" s="67">
        <f t="shared" si="36"/>
        <v>0</v>
      </c>
      <c r="BF35" s="448"/>
      <c r="BG35" s="448"/>
      <c r="BH35" s="448"/>
      <c r="BI35" s="448"/>
      <c r="BJ35" s="448"/>
      <c r="BK35" s="448"/>
      <c r="BL35" s="448"/>
      <c r="BM35" s="449"/>
      <c r="BN35" s="68"/>
    </row>
    <row r="36" spans="5:66" x14ac:dyDescent="0.25">
      <c r="E36" s="490"/>
      <c r="F36" s="83"/>
      <c r="G36" s="54"/>
      <c r="H36" s="53"/>
      <c r="I36" s="67">
        <f t="shared" ref="I36:I38" si="37">H36/$E$32</f>
        <v>0</v>
      </c>
      <c r="J36" s="448"/>
      <c r="K36" s="448"/>
      <c r="L36" s="448"/>
      <c r="M36" s="448"/>
      <c r="N36" s="448"/>
      <c r="O36" s="448"/>
      <c r="P36" s="448"/>
      <c r="Q36" s="449"/>
      <c r="R36" s="68"/>
      <c r="U36" s="490"/>
      <c r="V36" s="83"/>
      <c r="W36" s="54"/>
      <c r="X36" s="53"/>
      <c r="Y36" s="67">
        <f t="shared" si="34"/>
        <v>0</v>
      </c>
      <c r="Z36" s="448"/>
      <c r="AA36" s="448"/>
      <c r="AB36" s="448"/>
      <c r="AC36" s="448"/>
      <c r="AD36" s="448"/>
      <c r="AE36" s="448"/>
      <c r="AF36" s="448"/>
      <c r="AG36" s="449"/>
      <c r="AH36" s="68"/>
      <c r="AK36" s="490"/>
      <c r="AL36" s="83"/>
      <c r="AM36" s="54"/>
      <c r="AN36" s="53"/>
      <c r="AO36" s="67">
        <f t="shared" si="35"/>
        <v>0</v>
      </c>
      <c r="AP36" s="448"/>
      <c r="AQ36" s="448"/>
      <c r="AR36" s="448"/>
      <c r="AS36" s="448"/>
      <c r="AT36" s="448"/>
      <c r="AU36" s="448"/>
      <c r="AV36" s="448"/>
      <c r="AW36" s="449"/>
      <c r="AX36" s="68"/>
      <c r="BA36" s="490"/>
      <c r="BB36" s="83"/>
      <c r="BC36" s="54"/>
      <c r="BD36" s="53"/>
      <c r="BE36" s="67">
        <f t="shared" si="36"/>
        <v>0</v>
      </c>
      <c r="BF36" s="448"/>
      <c r="BG36" s="448"/>
      <c r="BH36" s="448"/>
      <c r="BI36" s="448"/>
      <c r="BJ36" s="448"/>
      <c r="BK36" s="448"/>
      <c r="BL36" s="448"/>
      <c r="BM36" s="449"/>
      <c r="BN36" s="68"/>
    </row>
    <row r="37" spans="5:66" x14ac:dyDescent="0.25">
      <c r="E37" s="490"/>
      <c r="F37" s="86"/>
      <c r="G37" s="54"/>
      <c r="H37" s="76"/>
      <c r="I37" s="67">
        <f t="shared" si="37"/>
        <v>0</v>
      </c>
      <c r="J37" s="418"/>
      <c r="K37" s="419"/>
      <c r="L37" s="419"/>
      <c r="M37" s="419"/>
      <c r="N37" s="419"/>
      <c r="O37" s="419"/>
      <c r="P37" s="419"/>
      <c r="Q37" s="420"/>
      <c r="R37" s="72"/>
      <c r="U37" s="490"/>
      <c r="V37" s="86"/>
      <c r="W37" s="54"/>
      <c r="X37" s="76"/>
      <c r="Y37" s="67">
        <f t="shared" si="34"/>
        <v>0</v>
      </c>
      <c r="Z37" s="418"/>
      <c r="AA37" s="419"/>
      <c r="AB37" s="419"/>
      <c r="AC37" s="419"/>
      <c r="AD37" s="419"/>
      <c r="AE37" s="419"/>
      <c r="AF37" s="419"/>
      <c r="AG37" s="420"/>
      <c r="AH37" s="72"/>
      <c r="AK37" s="490"/>
      <c r="AL37" s="86"/>
      <c r="AM37" s="54"/>
      <c r="AN37" s="76"/>
      <c r="AO37" s="67">
        <f t="shared" si="35"/>
        <v>0</v>
      </c>
      <c r="AP37" s="418"/>
      <c r="AQ37" s="419"/>
      <c r="AR37" s="419"/>
      <c r="AS37" s="419"/>
      <c r="AT37" s="419"/>
      <c r="AU37" s="419"/>
      <c r="AV37" s="419"/>
      <c r="AW37" s="420"/>
      <c r="AX37" s="72"/>
      <c r="BA37" s="490"/>
      <c r="BB37" s="86"/>
      <c r="BC37" s="54"/>
      <c r="BD37" s="76"/>
      <c r="BE37" s="67">
        <f t="shared" si="36"/>
        <v>0</v>
      </c>
      <c r="BF37" s="418"/>
      <c r="BG37" s="419"/>
      <c r="BH37" s="419"/>
      <c r="BI37" s="419"/>
      <c r="BJ37" s="419"/>
      <c r="BK37" s="419"/>
      <c r="BL37" s="419"/>
      <c r="BM37" s="420"/>
      <c r="BN37" s="72"/>
    </row>
    <row r="38" spans="5:66" ht="15.75" thickBot="1" x14ac:dyDescent="0.3">
      <c r="E38" s="491"/>
      <c r="F38" s="87"/>
      <c r="G38" s="88"/>
      <c r="H38" s="89"/>
      <c r="I38" s="67">
        <f t="shared" si="37"/>
        <v>0</v>
      </c>
      <c r="J38" s="440"/>
      <c r="K38" s="441"/>
      <c r="L38" s="441"/>
      <c r="M38" s="441"/>
      <c r="N38" s="441"/>
      <c r="O38" s="441"/>
      <c r="P38" s="441"/>
      <c r="Q38" s="442"/>
      <c r="R38" s="90"/>
      <c r="U38" s="491"/>
      <c r="V38" s="87"/>
      <c r="W38" s="88"/>
      <c r="X38" s="89"/>
      <c r="Y38" s="67">
        <f t="shared" si="34"/>
        <v>0</v>
      </c>
      <c r="Z38" s="440"/>
      <c r="AA38" s="441"/>
      <c r="AB38" s="441"/>
      <c r="AC38" s="441"/>
      <c r="AD38" s="441"/>
      <c r="AE38" s="441"/>
      <c r="AF38" s="441"/>
      <c r="AG38" s="442"/>
      <c r="AH38" s="90"/>
      <c r="AK38" s="491"/>
      <c r="AL38" s="87"/>
      <c r="AM38" s="88"/>
      <c r="AN38" s="89"/>
      <c r="AO38" s="67">
        <f t="shared" si="35"/>
        <v>0</v>
      </c>
      <c r="AP38" s="440"/>
      <c r="AQ38" s="441"/>
      <c r="AR38" s="441"/>
      <c r="AS38" s="441"/>
      <c r="AT38" s="441"/>
      <c r="AU38" s="441"/>
      <c r="AV38" s="441"/>
      <c r="AW38" s="442"/>
      <c r="AX38" s="90"/>
      <c r="BA38" s="491"/>
      <c r="BB38" s="87"/>
      <c r="BC38" s="88"/>
      <c r="BD38" s="89"/>
      <c r="BE38" s="67">
        <f t="shared" si="36"/>
        <v>0</v>
      </c>
      <c r="BF38" s="440"/>
      <c r="BG38" s="441"/>
      <c r="BH38" s="441"/>
      <c r="BI38" s="441"/>
      <c r="BJ38" s="441"/>
      <c r="BK38" s="441"/>
      <c r="BL38" s="441"/>
      <c r="BM38" s="442"/>
      <c r="BN38" s="90"/>
    </row>
    <row r="39" spans="5:66" ht="14.45" thickBot="1" x14ac:dyDescent="0.3">
      <c r="E39" s="61"/>
      <c r="F39" s="421" t="s">
        <v>43</v>
      </c>
      <c r="G39" s="429"/>
      <c r="H39" s="81">
        <f>SUM(H32:H38)</f>
        <v>0</v>
      </c>
      <c r="I39" s="81">
        <f>SUM(I32:I38)</f>
        <v>1200</v>
      </c>
      <c r="J39" s="430"/>
      <c r="K39" s="430"/>
      <c r="L39" s="430"/>
      <c r="M39" s="430"/>
      <c r="N39" s="430"/>
      <c r="O39" s="430"/>
      <c r="P39" s="430"/>
      <c r="Q39" s="431"/>
      <c r="R39" s="63"/>
      <c r="U39" s="61"/>
      <c r="V39" s="421" t="s">
        <v>43</v>
      </c>
      <c r="W39" s="429"/>
      <c r="X39" s="81">
        <f>SUM(X32:X38)</f>
        <v>0</v>
      </c>
      <c r="Y39" s="81">
        <f>SUM(Y32:Y38)</f>
        <v>0</v>
      </c>
      <c r="Z39" s="430"/>
      <c r="AA39" s="430"/>
      <c r="AB39" s="430"/>
      <c r="AC39" s="430"/>
      <c r="AD39" s="430"/>
      <c r="AE39" s="430"/>
      <c r="AF39" s="430"/>
      <c r="AG39" s="431"/>
      <c r="AH39" s="63"/>
      <c r="AK39" s="61"/>
      <c r="AL39" s="421" t="s">
        <v>43</v>
      </c>
      <c r="AM39" s="429"/>
      <c r="AN39" s="81">
        <f>SUM(AN32:AN38)</f>
        <v>0</v>
      </c>
      <c r="AO39" s="81">
        <f>SUM(AO32:AO38)</f>
        <v>0</v>
      </c>
      <c r="AP39" s="430"/>
      <c r="AQ39" s="430"/>
      <c r="AR39" s="430"/>
      <c r="AS39" s="430"/>
      <c r="AT39" s="430"/>
      <c r="AU39" s="430"/>
      <c r="AV39" s="430"/>
      <c r="AW39" s="431"/>
      <c r="AX39" s="63"/>
      <c r="BA39" s="61"/>
      <c r="BB39" s="421" t="s">
        <v>43</v>
      </c>
      <c r="BC39" s="429"/>
      <c r="BD39" s="81">
        <f>SUM(BD32:BD38)</f>
        <v>0</v>
      </c>
      <c r="BE39" s="81">
        <f>SUM(BE32:BE38)</f>
        <v>0</v>
      </c>
      <c r="BF39" s="430"/>
      <c r="BG39" s="430"/>
      <c r="BH39" s="430"/>
      <c r="BI39" s="430"/>
      <c r="BJ39" s="430"/>
      <c r="BK39" s="430"/>
      <c r="BL39" s="430"/>
      <c r="BM39" s="431"/>
      <c r="BN39" s="63"/>
    </row>
    <row r="40" spans="5:66" ht="14.45" thickBot="1" x14ac:dyDescent="0.3">
      <c r="E40" s="82">
        <v>1</v>
      </c>
      <c r="F40" s="91"/>
      <c r="G40" s="92"/>
      <c r="H40" s="92"/>
      <c r="I40" s="67">
        <f>H40/$E$40</f>
        <v>0</v>
      </c>
      <c r="J40" s="432"/>
      <c r="K40" s="433"/>
      <c r="L40" s="433"/>
      <c r="M40" s="433"/>
      <c r="N40" s="433"/>
      <c r="O40" s="433"/>
      <c r="P40" s="433"/>
      <c r="Q40" s="434"/>
      <c r="R40" s="68"/>
      <c r="U40" s="82">
        <v>1</v>
      </c>
      <c r="V40" s="91"/>
      <c r="W40" s="92"/>
      <c r="X40" s="92"/>
      <c r="Y40" s="67">
        <f>X40/$E$40</f>
        <v>0</v>
      </c>
      <c r="Z40" s="432"/>
      <c r="AA40" s="433"/>
      <c r="AB40" s="433"/>
      <c r="AC40" s="433"/>
      <c r="AD40" s="433"/>
      <c r="AE40" s="433"/>
      <c r="AF40" s="433"/>
      <c r="AG40" s="434"/>
      <c r="AH40" s="68"/>
      <c r="AK40" s="82">
        <v>1</v>
      </c>
      <c r="AL40" s="91"/>
      <c r="AM40" s="92"/>
      <c r="AN40" s="92"/>
      <c r="AO40" s="67">
        <f>AN40/$E$40</f>
        <v>0</v>
      </c>
      <c r="AP40" s="432"/>
      <c r="AQ40" s="433"/>
      <c r="AR40" s="433"/>
      <c r="AS40" s="433"/>
      <c r="AT40" s="433"/>
      <c r="AU40" s="433"/>
      <c r="AV40" s="433"/>
      <c r="AW40" s="434"/>
      <c r="AX40" s="68"/>
      <c r="BA40" s="82">
        <v>1</v>
      </c>
      <c r="BB40" s="91"/>
      <c r="BC40" s="92"/>
      <c r="BD40" s="92"/>
      <c r="BE40" s="67">
        <f>BD40/$E$40</f>
        <v>0</v>
      </c>
      <c r="BF40" s="432"/>
      <c r="BG40" s="433"/>
      <c r="BH40" s="433"/>
      <c r="BI40" s="433"/>
      <c r="BJ40" s="433"/>
      <c r="BK40" s="433"/>
      <c r="BL40" s="433"/>
      <c r="BM40" s="434"/>
      <c r="BN40" s="68"/>
    </row>
    <row r="41" spans="5:66" x14ac:dyDescent="0.25">
      <c r="E41" s="435"/>
      <c r="F41" s="53"/>
      <c r="G41" s="93"/>
      <c r="H41" s="93"/>
      <c r="I41" s="67">
        <f t="shared" ref="I41:I46" si="38">H41/$E$40</f>
        <v>0</v>
      </c>
      <c r="J41" s="437"/>
      <c r="K41" s="438"/>
      <c r="L41" s="438"/>
      <c r="M41" s="438"/>
      <c r="N41" s="438"/>
      <c r="O41" s="438"/>
      <c r="P41" s="438"/>
      <c r="Q41" s="439"/>
      <c r="R41" s="68"/>
      <c r="U41" s="435"/>
      <c r="V41" s="53"/>
      <c r="W41" s="93"/>
      <c r="X41" s="93"/>
      <c r="Y41" s="67">
        <f t="shared" ref="Y41:Y46" si="39">X41/$E$40</f>
        <v>0</v>
      </c>
      <c r="Z41" s="437"/>
      <c r="AA41" s="438"/>
      <c r="AB41" s="438"/>
      <c r="AC41" s="438"/>
      <c r="AD41" s="438"/>
      <c r="AE41" s="438"/>
      <c r="AF41" s="438"/>
      <c r="AG41" s="439"/>
      <c r="AH41" s="68"/>
      <c r="AK41" s="435"/>
      <c r="AL41" s="53"/>
      <c r="AM41" s="93"/>
      <c r="AN41" s="93"/>
      <c r="AO41" s="67">
        <f t="shared" ref="AO41:AO46" si="40">AN41/$E$40</f>
        <v>0</v>
      </c>
      <c r="AP41" s="437"/>
      <c r="AQ41" s="438"/>
      <c r="AR41" s="438"/>
      <c r="AS41" s="438"/>
      <c r="AT41" s="438"/>
      <c r="AU41" s="438"/>
      <c r="AV41" s="438"/>
      <c r="AW41" s="439"/>
      <c r="AX41" s="68"/>
      <c r="BA41" s="435"/>
      <c r="BB41" s="53"/>
      <c r="BC41" s="93"/>
      <c r="BD41" s="93"/>
      <c r="BE41" s="67">
        <f t="shared" ref="BE41:BE46" si="41">BD41/$E$40</f>
        <v>0</v>
      </c>
      <c r="BF41" s="437"/>
      <c r="BG41" s="438"/>
      <c r="BH41" s="438"/>
      <c r="BI41" s="438"/>
      <c r="BJ41" s="438"/>
      <c r="BK41" s="438"/>
      <c r="BL41" s="438"/>
      <c r="BM41" s="439"/>
      <c r="BN41" s="68"/>
    </row>
    <row r="42" spans="5:66" x14ac:dyDescent="0.25">
      <c r="E42" s="436"/>
      <c r="F42" s="53"/>
      <c r="G42" s="93"/>
      <c r="H42" s="93"/>
      <c r="I42" s="67">
        <f t="shared" si="38"/>
        <v>0</v>
      </c>
      <c r="J42" s="437"/>
      <c r="K42" s="438"/>
      <c r="L42" s="438"/>
      <c r="M42" s="438"/>
      <c r="N42" s="438"/>
      <c r="O42" s="438"/>
      <c r="P42" s="438"/>
      <c r="Q42" s="439"/>
      <c r="R42" s="68"/>
      <c r="U42" s="436"/>
      <c r="V42" s="53"/>
      <c r="W42" s="93"/>
      <c r="X42" s="93"/>
      <c r="Y42" s="67">
        <f t="shared" si="39"/>
        <v>0</v>
      </c>
      <c r="Z42" s="437"/>
      <c r="AA42" s="438"/>
      <c r="AB42" s="438"/>
      <c r="AC42" s="438"/>
      <c r="AD42" s="438"/>
      <c r="AE42" s="438"/>
      <c r="AF42" s="438"/>
      <c r="AG42" s="439"/>
      <c r="AH42" s="68"/>
      <c r="AK42" s="436"/>
      <c r="AL42" s="53"/>
      <c r="AM42" s="93"/>
      <c r="AN42" s="93"/>
      <c r="AO42" s="67">
        <f t="shared" si="40"/>
        <v>0</v>
      </c>
      <c r="AP42" s="437"/>
      <c r="AQ42" s="438"/>
      <c r="AR42" s="438"/>
      <c r="AS42" s="438"/>
      <c r="AT42" s="438"/>
      <c r="AU42" s="438"/>
      <c r="AV42" s="438"/>
      <c r="AW42" s="439"/>
      <c r="AX42" s="68"/>
      <c r="BA42" s="436"/>
      <c r="BB42" s="53"/>
      <c r="BC42" s="93"/>
      <c r="BD42" s="93"/>
      <c r="BE42" s="67">
        <f t="shared" si="41"/>
        <v>0</v>
      </c>
      <c r="BF42" s="437"/>
      <c r="BG42" s="438"/>
      <c r="BH42" s="438"/>
      <c r="BI42" s="438"/>
      <c r="BJ42" s="438"/>
      <c r="BK42" s="438"/>
      <c r="BL42" s="438"/>
      <c r="BM42" s="439"/>
      <c r="BN42" s="68"/>
    </row>
    <row r="43" spans="5:66" x14ac:dyDescent="0.25">
      <c r="E43" s="436"/>
      <c r="F43" s="53"/>
      <c r="G43" s="93"/>
      <c r="H43" s="93"/>
      <c r="I43" s="67">
        <f t="shared" si="38"/>
        <v>0</v>
      </c>
      <c r="J43" s="437"/>
      <c r="K43" s="438"/>
      <c r="L43" s="438"/>
      <c r="M43" s="438"/>
      <c r="N43" s="438"/>
      <c r="O43" s="438"/>
      <c r="P43" s="438"/>
      <c r="Q43" s="439"/>
      <c r="R43" s="68"/>
      <c r="U43" s="436"/>
      <c r="V43" s="53"/>
      <c r="W43" s="93"/>
      <c r="X43" s="93"/>
      <c r="Y43" s="67">
        <f t="shared" si="39"/>
        <v>0</v>
      </c>
      <c r="Z43" s="437"/>
      <c r="AA43" s="438"/>
      <c r="AB43" s="438"/>
      <c r="AC43" s="438"/>
      <c r="AD43" s="438"/>
      <c r="AE43" s="438"/>
      <c r="AF43" s="438"/>
      <c r="AG43" s="439"/>
      <c r="AH43" s="68"/>
      <c r="AK43" s="436"/>
      <c r="AL43" s="53"/>
      <c r="AM43" s="93"/>
      <c r="AN43" s="93"/>
      <c r="AO43" s="67">
        <f t="shared" si="40"/>
        <v>0</v>
      </c>
      <c r="AP43" s="437"/>
      <c r="AQ43" s="438"/>
      <c r="AR43" s="438"/>
      <c r="AS43" s="438"/>
      <c r="AT43" s="438"/>
      <c r="AU43" s="438"/>
      <c r="AV43" s="438"/>
      <c r="AW43" s="439"/>
      <c r="AX43" s="68"/>
      <c r="BA43" s="436"/>
      <c r="BB43" s="53"/>
      <c r="BC43" s="93"/>
      <c r="BD43" s="93"/>
      <c r="BE43" s="67">
        <f t="shared" si="41"/>
        <v>0</v>
      </c>
      <c r="BF43" s="437"/>
      <c r="BG43" s="438"/>
      <c r="BH43" s="438"/>
      <c r="BI43" s="438"/>
      <c r="BJ43" s="438"/>
      <c r="BK43" s="438"/>
      <c r="BL43" s="438"/>
      <c r="BM43" s="439"/>
      <c r="BN43" s="68"/>
    </row>
    <row r="44" spans="5:66" x14ac:dyDescent="0.25">
      <c r="E44" s="436"/>
      <c r="F44" s="53"/>
      <c r="G44" s="93"/>
      <c r="H44" s="93"/>
      <c r="I44" s="67">
        <f t="shared" si="38"/>
        <v>0</v>
      </c>
      <c r="J44" s="437"/>
      <c r="K44" s="438"/>
      <c r="L44" s="438"/>
      <c r="M44" s="438"/>
      <c r="N44" s="438"/>
      <c r="O44" s="438"/>
      <c r="P44" s="438"/>
      <c r="Q44" s="439"/>
      <c r="R44" s="68"/>
      <c r="U44" s="436"/>
      <c r="V44" s="53"/>
      <c r="W44" s="93"/>
      <c r="X44" s="93"/>
      <c r="Y44" s="67">
        <f t="shared" si="39"/>
        <v>0</v>
      </c>
      <c r="Z44" s="437"/>
      <c r="AA44" s="438"/>
      <c r="AB44" s="438"/>
      <c r="AC44" s="438"/>
      <c r="AD44" s="438"/>
      <c r="AE44" s="438"/>
      <c r="AF44" s="438"/>
      <c r="AG44" s="439"/>
      <c r="AH44" s="68"/>
      <c r="AK44" s="436"/>
      <c r="AL44" s="53"/>
      <c r="AM44" s="93"/>
      <c r="AN44" s="93"/>
      <c r="AO44" s="67">
        <f t="shared" si="40"/>
        <v>0</v>
      </c>
      <c r="AP44" s="437"/>
      <c r="AQ44" s="438"/>
      <c r="AR44" s="438"/>
      <c r="AS44" s="438"/>
      <c r="AT44" s="438"/>
      <c r="AU44" s="438"/>
      <c r="AV44" s="438"/>
      <c r="AW44" s="439"/>
      <c r="AX44" s="68"/>
      <c r="BA44" s="436"/>
      <c r="BB44" s="53"/>
      <c r="BC44" s="93"/>
      <c r="BD44" s="93"/>
      <c r="BE44" s="67">
        <f t="shared" si="41"/>
        <v>0</v>
      </c>
      <c r="BF44" s="437"/>
      <c r="BG44" s="438"/>
      <c r="BH44" s="438"/>
      <c r="BI44" s="438"/>
      <c r="BJ44" s="438"/>
      <c r="BK44" s="438"/>
      <c r="BL44" s="438"/>
      <c r="BM44" s="439"/>
      <c r="BN44" s="68"/>
    </row>
    <row r="45" spans="5:66" x14ac:dyDescent="0.25">
      <c r="E45" s="436"/>
      <c r="F45" s="53"/>
      <c r="G45" s="93"/>
      <c r="H45" s="93"/>
      <c r="I45" s="67">
        <f t="shared" si="38"/>
        <v>0</v>
      </c>
      <c r="J45" s="437"/>
      <c r="K45" s="438"/>
      <c r="L45" s="438"/>
      <c r="M45" s="438"/>
      <c r="N45" s="438"/>
      <c r="O45" s="438"/>
      <c r="P45" s="438"/>
      <c r="Q45" s="439"/>
      <c r="R45" s="68"/>
      <c r="U45" s="436"/>
      <c r="V45" s="53"/>
      <c r="W45" s="93"/>
      <c r="X45" s="93"/>
      <c r="Y45" s="67">
        <f t="shared" si="39"/>
        <v>0</v>
      </c>
      <c r="Z45" s="437"/>
      <c r="AA45" s="438"/>
      <c r="AB45" s="438"/>
      <c r="AC45" s="438"/>
      <c r="AD45" s="438"/>
      <c r="AE45" s="438"/>
      <c r="AF45" s="438"/>
      <c r="AG45" s="439"/>
      <c r="AH45" s="68"/>
      <c r="AK45" s="436"/>
      <c r="AL45" s="53"/>
      <c r="AM45" s="93"/>
      <c r="AN45" s="93"/>
      <c r="AO45" s="67">
        <f t="shared" si="40"/>
        <v>0</v>
      </c>
      <c r="AP45" s="437"/>
      <c r="AQ45" s="438"/>
      <c r="AR45" s="438"/>
      <c r="AS45" s="438"/>
      <c r="AT45" s="438"/>
      <c r="AU45" s="438"/>
      <c r="AV45" s="438"/>
      <c r="AW45" s="439"/>
      <c r="AX45" s="68"/>
      <c r="BA45" s="436"/>
      <c r="BB45" s="53"/>
      <c r="BC45" s="93"/>
      <c r="BD45" s="93"/>
      <c r="BE45" s="67">
        <f t="shared" si="41"/>
        <v>0</v>
      </c>
      <c r="BF45" s="437"/>
      <c r="BG45" s="438"/>
      <c r="BH45" s="438"/>
      <c r="BI45" s="438"/>
      <c r="BJ45" s="438"/>
      <c r="BK45" s="438"/>
      <c r="BL45" s="438"/>
      <c r="BM45" s="439"/>
      <c r="BN45" s="68"/>
    </row>
    <row r="46" spans="5:66" ht="15.75" thickBot="1" x14ac:dyDescent="0.3">
      <c r="E46" s="436"/>
      <c r="F46" s="94"/>
      <c r="G46" s="95"/>
      <c r="H46" s="95"/>
      <c r="I46" s="67">
        <f t="shared" si="38"/>
        <v>0</v>
      </c>
      <c r="J46" s="440"/>
      <c r="K46" s="441"/>
      <c r="L46" s="441"/>
      <c r="M46" s="441"/>
      <c r="N46" s="441"/>
      <c r="O46" s="441"/>
      <c r="P46" s="441"/>
      <c r="Q46" s="442"/>
      <c r="R46" s="90"/>
      <c r="U46" s="436"/>
      <c r="V46" s="94"/>
      <c r="W46" s="95"/>
      <c r="X46" s="95"/>
      <c r="Y46" s="67">
        <f t="shared" si="39"/>
        <v>0</v>
      </c>
      <c r="Z46" s="440"/>
      <c r="AA46" s="441"/>
      <c r="AB46" s="441"/>
      <c r="AC46" s="441"/>
      <c r="AD46" s="441"/>
      <c r="AE46" s="441"/>
      <c r="AF46" s="441"/>
      <c r="AG46" s="442"/>
      <c r="AH46" s="90"/>
      <c r="AK46" s="436"/>
      <c r="AL46" s="94"/>
      <c r="AM46" s="95"/>
      <c r="AN46" s="95"/>
      <c r="AO46" s="67">
        <f t="shared" si="40"/>
        <v>0</v>
      </c>
      <c r="AP46" s="440"/>
      <c r="AQ46" s="441"/>
      <c r="AR46" s="441"/>
      <c r="AS46" s="441"/>
      <c r="AT46" s="441"/>
      <c r="AU46" s="441"/>
      <c r="AV46" s="441"/>
      <c r="AW46" s="442"/>
      <c r="AX46" s="90"/>
      <c r="BA46" s="436"/>
      <c r="BB46" s="94"/>
      <c r="BC46" s="95"/>
      <c r="BD46" s="95"/>
      <c r="BE46" s="67">
        <f t="shared" si="41"/>
        <v>0</v>
      </c>
      <c r="BF46" s="440"/>
      <c r="BG46" s="441"/>
      <c r="BH46" s="441"/>
      <c r="BI46" s="441"/>
      <c r="BJ46" s="441"/>
      <c r="BK46" s="441"/>
      <c r="BL46" s="441"/>
      <c r="BM46" s="442"/>
      <c r="BN46" s="90"/>
    </row>
    <row r="47" spans="5:66" ht="15.75" thickBot="1" x14ac:dyDescent="0.3">
      <c r="E47" s="61"/>
      <c r="F47" s="421" t="s">
        <v>44</v>
      </c>
      <c r="G47" s="422"/>
      <c r="H47" s="81">
        <f>SUM(H40:H46)</f>
        <v>0</v>
      </c>
      <c r="I47" s="81">
        <f>SUM(I40:I46)</f>
        <v>0</v>
      </c>
      <c r="J47" s="423"/>
      <c r="K47" s="424"/>
      <c r="L47" s="424"/>
      <c r="M47" s="424"/>
      <c r="N47" s="424"/>
      <c r="O47" s="424"/>
      <c r="P47" s="424"/>
      <c r="Q47" s="425"/>
      <c r="R47" s="63"/>
      <c r="U47" s="61"/>
      <c r="V47" s="421" t="s">
        <v>44</v>
      </c>
      <c r="W47" s="422"/>
      <c r="X47" s="81">
        <f>SUM(X40:X46)</f>
        <v>0</v>
      </c>
      <c r="Y47" s="81">
        <f>SUM(Y40:Y46)</f>
        <v>0</v>
      </c>
      <c r="Z47" s="423"/>
      <c r="AA47" s="424"/>
      <c r="AB47" s="424"/>
      <c r="AC47" s="424"/>
      <c r="AD47" s="424"/>
      <c r="AE47" s="424"/>
      <c r="AF47" s="424"/>
      <c r="AG47" s="425"/>
      <c r="AH47" s="63"/>
      <c r="AK47" s="61"/>
      <c r="AL47" s="421" t="s">
        <v>44</v>
      </c>
      <c r="AM47" s="422"/>
      <c r="AN47" s="81">
        <f>SUM(AN40:AN46)</f>
        <v>0</v>
      </c>
      <c r="AO47" s="81">
        <f>SUM(AO40:AO46)</f>
        <v>0</v>
      </c>
      <c r="AP47" s="423"/>
      <c r="AQ47" s="424"/>
      <c r="AR47" s="424"/>
      <c r="AS47" s="424"/>
      <c r="AT47" s="424"/>
      <c r="AU47" s="424"/>
      <c r="AV47" s="424"/>
      <c r="AW47" s="425"/>
      <c r="AX47" s="63"/>
      <c r="BA47" s="61"/>
      <c r="BB47" s="421" t="s">
        <v>44</v>
      </c>
      <c r="BC47" s="422"/>
      <c r="BD47" s="81">
        <f>SUM(BD40:BD46)</f>
        <v>0</v>
      </c>
      <c r="BE47" s="81">
        <f>SUM(BE40:BE46)</f>
        <v>0</v>
      </c>
      <c r="BF47" s="423"/>
      <c r="BG47" s="424"/>
      <c r="BH47" s="424"/>
      <c r="BI47" s="424"/>
      <c r="BJ47" s="424"/>
      <c r="BK47" s="424"/>
      <c r="BL47" s="424"/>
      <c r="BM47" s="425"/>
      <c r="BN47" s="63"/>
    </row>
    <row r="48" spans="5:66" ht="15.75" thickBot="1" x14ac:dyDescent="0.3">
      <c r="E48" s="96"/>
      <c r="F48" s="97"/>
      <c r="G48" s="98"/>
      <c r="H48" s="99">
        <f>SUM(H47,H39,H31,H20)</f>
        <v>0</v>
      </c>
      <c r="I48" s="99">
        <f>SUM(I47,I39,I31,I20)</f>
        <v>4800</v>
      </c>
      <c r="J48" s="426"/>
      <c r="K48" s="427"/>
      <c r="L48" s="427"/>
      <c r="M48" s="427"/>
      <c r="N48" s="427"/>
      <c r="O48" s="427"/>
      <c r="P48" s="427"/>
      <c r="Q48" s="428"/>
      <c r="R48" s="100"/>
      <c r="U48" s="96"/>
      <c r="V48" s="97"/>
      <c r="W48" s="98"/>
      <c r="X48" s="99">
        <f>SUM(X47,X39,X31,X20)</f>
        <v>0</v>
      </c>
      <c r="Y48" s="99">
        <f>SUM(Y47,Y39,Y31,Y20)</f>
        <v>0</v>
      </c>
      <c r="Z48" s="426"/>
      <c r="AA48" s="427"/>
      <c r="AB48" s="427"/>
      <c r="AC48" s="427"/>
      <c r="AD48" s="427"/>
      <c r="AE48" s="427"/>
      <c r="AF48" s="427"/>
      <c r="AG48" s="428"/>
      <c r="AH48" s="100"/>
      <c r="AK48" s="96"/>
      <c r="AL48" s="97"/>
      <c r="AM48" s="98"/>
      <c r="AN48" s="99">
        <f>SUM(AN47,AN39,AN31,AN20)</f>
        <v>0</v>
      </c>
      <c r="AO48" s="99">
        <f>SUM(AO47,AO39,AO31,AO20)</f>
        <v>0</v>
      </c>
      <c r="AP48" s="426"/>
      <c r="AQ48" s="427"/>
      <c r="AR48" s="427"/>
      <c r="AS48" s="427"/>
      <c r="AT48" s="427"/>
      <c r="AU48" s="427"/>
      <c r="AV48" s="427"/>
      <c r="AW48" s="428"/>
      <c r="AX48" s="100"/>
      <c r="BA48" s="96"/>
      <c r="BB48" s="97"/>
      <c r="BC48" s="98"/>
      <c r="BD48" s="99">
        <f>SUM(BD47,BD39,BD31,BD20)</f>
        <v>0</v>
      </c>
      <c r="BE48" s="99">
        <f>SUM(BE47,BE39,BE31,BE20)</f>
        <v>0</v>
      </c>
      <c r="BF48" s="426"/>
      <c r="BG48" s="427"/>
      <c r="BH48" s="427"/>
      <c r="BI48" s="427"/>
      <c r="BJ48" s="427"/>
      <c r="BK48" s="427"/>
      <c r="BL48" s="427"/>
      <c r="BM48" s="428"/>
      <c r="BN48" s="100"/>
    </row>
  </sheetData>
  <mergeCells count="209">
    <mergeCell ref="J48:Q48"/>
    <mergeCell ref="B8:D8"/>
    <mergeCell ref="F39:G39"/>
    <mergeCell ref="J39:Q39"/>
    <mergeCell ref="J40:Q40"/>
    <mergeCell ref="E41:E46"/>
    <mergeCell ref="J41:Q41"/>
    <mergeCell ref="J42:Q42"/>
    <mergeCell ref="J43:Q43"/>
    <mergeCell ref="J44:Q44"/>
    <mergeCell ref="J45:Q45"/>
    <mergeCell ref="J46:Q46"/>
    <mergeCell ref="J37:Q37"/>
    <mergeCell ref="J38:Q38"/>
    <mergeCell ref="J33:Q33"/>
    <mergeCell ref="F31:G31"/>
    <mergeCell ref="J31:Q31"/>
    <mergeCell ref="E33:E38"/>
    <mergeCell ref="J34:Q34"/>
    <mergeCell ref="J35:Q35"/>
    <mergeCell ref="J36:Q36"/>
    <mergeCell ref="F47:G47"/>
    <mergeCell ref="J47:Q47"/>
    <mergeCell ref="E22:E30"/>
    <mergeCell ref="J22:Q22"/>
    <mergeCell ref="J23:Q23"/>
    <mergeCell ref="J24:Q24"/>
    <mergeCell ref="J25:Q25"/>
    <mergeCell ref="J26:Q26"/>
    <mergeCell ref="J27:Q27"/>
    <mergeCell ref="J28:Q28"/>
    <mergeCell ref="J32:Q32"/>
    <mergeCell ref="J29:Q29"/>
    <mergeCell ref="J30:Q30"/>
    <mergeCell ref="F20:G20"/>
    <mergeCell ref="J20:Q20"/>
    <mergeCell ref="J21:Q21"/>
    <mergeCell ref="J13:Q13"/>
    <mergeCell ref="J14:Q14"/>
    <mergeCell ref="E15:E19"/>
    <mergeCell ref="J15:Q15"/>
    <mergeCell ref="J16:Q16"/>
    <mergeCell ref="J17:Q17"/>
    <mergeCell ref="J18:Q18"/>
    <mergeCell ref="J19:Q19"/>
    <mergeCell ref="N3:P3"/>
    <mergeCell ref="Q3:S3"/>
    <mergeCell ref="B5:D5"/>
    <mergeCell ref="E5:S5"/>
    <mergeCell ref="E12:R12"/>
    <mergeCell ref="B3:B4"/>
    <mergeCell ref="C3:C4"/>
    <mergeCell ref="D3:D4"/>
    <mergeCell ref="E3:G3"/>
    <mergeCell ref="H3:J3"/>
    <mergeCell ref="K3:M3"/>
    <mergeCell ref="U3:W3"/>
    <mergeCell ref="X3:Z3"/>
    <mergeCell ref="AA3:AC3"/>
    <mergeCell ref="AD3:AF3"/>
    <mergeCell ref="AG3:AI3"/>
    <mergeCell ref="U5:AI5"/>
    <mergeCell ref="AK3:AM3"/>
    <mergeCell ref="AN3:AP3"/>
    <mergeCell ref="AQ3:AS3"/>
    <mergeCell ref="AT3:AV3"/>
    <mergeCell ref="AW3:AY3"/>
    <mergeCell ref="AK5:AY5"/>
    <mergeCell ref="BA3:BC3"/>
    <mergeCell ref="BD3:BF3"/>
    <mergeCell ref="BG3:BI3"/>
    <mergeCell ref="BJ3:BL3"/>
    <mergeCell ref="BM3:BO3"/>
    <mergeCell ref="BA5:BO5"/>
    <mergeCell ref="U12:AH12"/>
    <mergeCell ref="Z13:AG13"/>
    <mergeCell ref="Z14:AG14"/>
    <mergeCell ref="U15:U19"/>
    <mergeCell ref="Z15:AG15"/>
    <mergeCell ref="Z16:AG16"/>
    <mergeCell ref="Z17:AG17"/>
    <mergeCell ref="Z18:AG18"/>
    <mergeCell ref="Z19:AG19"/>
    <mergeCell ref="V20:W20"/>
    <mergeCell ref="Z20:AG20"/>
    <mergeCell ref="Z21:AG21"/>
    <mergeCell ref="U22:U30"/>
    <mergeCell ref="Z22:AG22"/>
    <mergeCell ref="Z23:AG23"/>
    <mergeCell ref="Z24:AG24"/>
    <mergeCell ref="Z25:AG25"/>
    <mergeCell ref="Z26:AG26"/>
    <mergeCell ref="Z27:AG27"/>
    <mergeCell ref="Z28:AG28"/>
    <mergeCell ref="Z29:AG29"/>
    <mergeCell ref="Z30:AG30"/>
    <mergeCell ref="V31:W31"/>
    <mergeCell ref="Z31:AG31"/>
    <mergeCell ref="Z32:AG32"/>
    <mergeCell ref="U33:U38"/>
    <mergeCell ref="Z33:AG33"/>
    <mergeCell ref="Z34:AG34"/>
    <mergeCell ref="Z35:AG35"/>
    <mergeCell ref="Z36:AG36"/>
    <mergeCell ref="Z37:AG37"/>
    <mergeCell ref="Z38:AG38"/>
    <mergeCell ref="Z39:AG39"/>
    <mergeCell ref="Z40:AG40"/>
    <mergeCell ref="U41:U46"/>
    <mergeCell ref="Z41:AG41"/>
    <mergeCell ref="Z42:AG42"/>
    <mergeCell ref="Z43:AG43"/>
    <mergeCell ref="Z44:AG44"/>
    <mergeCell ref="Z45:AG45"/>
    <mergeCell ref="Z46:AG46"/>
    <mergeCell ref="V47:W47"/>
    <mergeCell ref="Z47:AG47"/>
    <mergeCell ref="Z48:AG48"/>
    <mergeCell ref="AK12:AX12"/>
    <mergeCell ref="AP13:AW13"/>
    <mergeCell ref="AP14:AW14"/>
    <mergeCell ref="AK15:AK19"/>
    <mergeCell ref="AP15:AW15"/>
    <mergeCell ref="AP16:AW16"/>
    <mergeCell ref="AP17:AW17"/>
    <mergeCell ref="AP18:AW18"/>
    <mergeCell ref="AP19:AW19"/>
    <mergeCell ref="AL20:AM20"/>
    <mergeCell ref="AP20:AW20"/>
    <mergeCell ref="AP21:AW21"/>
    <mergeCell ref="AK22:AK30"/>
    <mergeCell ref="AP22:AW22"/>
    <mergeCell ref="AP23:AW23"/>
    <mergeCell ref="AP24:AW24"/>
    <mergeCell ref="AP25:AW25"/>
    <mergeCell ref="AP26:AW26"/>
    <mergeCell ref="AP27:AW27"/>
    <mergeCell ref="AP28:AW28"/>
    <mergeCell ref="V39:W39"/>
    <mergeCell ref="AP29:AW29"/>
    <mergeCell ref="AP30:AW30"/>
    <mergeCell ref="AL31:AM31"/>
    <mergeCell ref="AP31:AW31"/>
    <mergeCell ref="AP32:AW32"/>
    <mergeCell ref="AK33:AK38"/>
    <mergeCell ref="AP33:AW33"/>
    <mergeCell ref="AP34:AW34"/>
    <mergeCell ref="AP35:AW35"/>
    <mergeCell ref="AP36:AW36"/>
    <mergeCell ref="AP37:AW37"/>
    <mergeCell ref="AP38:AW38"/>
    <mergeCell ref="AP39:AW39"/>
    <mergeCell ref="AP40:AW40"/>
    <mergeCell ref="AK41:AK46"/>
    <mergeCell ref="AP41:AW41"/>
    <mergeCell ref="AP42:AW42"/>
    <mergeCell ref="AP43:AW43"/>
    <mergeCell ref="AP44:AW44"/>
    <mergeCell ref="AP45:AW45"/>
    <mergeCell ref="AP46:AW46"/>
    <mergeCell ref="AL47:AM47"/>
    <mergeCell ref="AP47:AW47"/>
    <mergeCell ref="AP48:AW48"/>
    <mergeCell ref="BA12:BN12"/>
    <mergeCell ref="BF13:BM13"/>
    <mergeCell ref="BF14:BM14"/>
    <mergeCell ref="BA15:BA19"/>
    <mergeCell ref="BF15:BM15"/>
    <mergeCell ref="BF16:BM16"/>
    <mergeCell ref="BF17:BM17"/>
    <mergeCell ref="BF18:BM18"/>
    <mergeCell ref="BF19:BM19"/>
    <mergeCell ref="BB20:BC20"/>
    <mergeCell ref="BF20:BM20"/>
    <mergeCell ref="BF21:BM21"/>
    <mergeCell ref="BA22:BA30"/>
    <mergeCell ref="BF22:BM22"/>
    <mergeCell ref="BF23:BM23"/>
    <mergeCell ref="BF24:BM24"/>
    <mergeCell ref="BF25:BM25"/>
    <mergeCell ref="BF26:BM26"/>
    <mergeCell ref="BF27:BM27"/>
    <mergeCell ref="BF28:BM28"/>
    <mergeCell ref="AL39:AM39"/>
    <mergeCell ref="BF29:BM29"/>
    <mergeCell ref="BF30:BM30"/>
    <mergeCell ref="BB31:BC31"/>
    <mergeCell ref="BF31:BM31"/>
    <mergeCell ref="BF32:BM32"/>
    <mergeCell ref="BA33:BA38"/>
    <mergeCell ref="BF33:BM33"/>
    <mergeCell ref="BF34:BM34"/>
    <mergeCell ref="BF35:BM35"/>
    <mergeCell ref="BF36:BM36"/>
    <mergeCell ref="BF37:BM37"/>
    <mergeCell ref="BB47:BC47"/>
    <mergeCell ref="BF47:BM47"/>
    <mergeCell ref="BF48:BM48"/>
    <mergeCell ref="BF38:BM38"/>
    <mergeCell ref="BB39:BC39"/>
    <mergeCell ref="BF39:BM39"/>
    <mergeCell ref="BF40:BM40"/>
    <mergeCell ref="BA41:BA46"/>
    <mergeCell ref="BF41:BM41"/>
    <mergeCell ref="BF42:BM42"/>
    <mergeCell ref="BF43:BM43"/>
    <mergeCell ref="BF44:BM44"/>
    <mergeCell ref="BF45:BM45"/>
    <mergeCell ref="BF46:BM46"/>
  </mergeCells>
  <dataValidations count="1">
    <dataValidation type="list" allowBlank="1" showInputMessage="1" showErrorMessage="1" sqref="R40:R46 AH40:AH46 AX40:AX46 BN40:BN46 R21:R30 AH32:AH38 AX32:AX38 BN32:BN38 AX14:AX19 AH14:AH19 R14:R19 BN14:BN19 BN21:BN30 AX21:AX30 AH21:AH30 R32:R38" xr:uid="{00000000-0002-0000-0900-000000000000}">
      <formula1>$E$10:$F$10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6"/>
  <sheetViews>
    <sheetView workbookViewId="0">
      <pane xSplit="3" ySplit="9" topLeftCell="D10" activePane="bottomRight" state="frozen"/>
      <selection pane="topRight" activeCell="D1" sqref="D1"/>
      <selection pane="bottomLeft" activeCell="A12" sqref="A12"/>
      <selection pane="bottomRight" sqref="A1:XFD2"/>
    </sheetView>
  </sheetViews>
  <sheetFormatPr baseColWidth="10" defaultColWidth="11.42578125" defaultRowHeight="15" x14ac:dyDescent="0.25"/>
  <cols>
    <col min="1" max="1" width="11.42578125" style="162"/>
    <col min="2" max="2" width="46.5703125" style="162" customWidth="1"/>
    <col min="3" max="3" width="11.42578125" style="162"/>
    <col min="4" max="4" width="15.28515625" style="1" customWidth="1"/>
    <col min="5" max="5" width="14.7109375" style="1" customWidth="1"/>
    <col min="6" max="6" width="16.5703125" style="1" customWidth="1"/>
    <col min="7" max="7" width="15.140625" style="1" customWidth="1"/>
    <col min="8" max="8" width="15.28515625" style="1" customWidth="1"/>
    <col min="9" max="9" width="14.5703125" style="1" customWidth="1"/>
    <col min="10" max="10" width="14.7109375" style="1" customWidth="1"/>
    <col min="11" max="11" width="13.140625" style="1" customWidth="1"/>
    <col min="12" max="12" width="15" style="1" customWidth="1"/>
    <col min="13" max="13" width="14.85546875" style="1" customWidth="1"/>
    <col min="14" max="14" width="11.42578125" style="1"/>
    <col min="15" max="16" width="14" style="1" customWidth="1"/>
    <col min="17" max="17" width="15.28515625" style="1" customWidth="1"/>
    <col min="18" max="18" width="14.7109375" style="1" customWidth="1"/>
    <col min="19" max="20" width="15.7109375" style="238" customWidth="1"/>
    <col min="21" max="16384" width="11.42578125" style="1"/>
  </cols>
  <sheetData>
    <row r="1" spans="1:20" x14ac:dyDescent="0.25">
      <c r="A1" s="355" t="s">
        <v>35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</row>
    <row r="2" spans="1:20" x14ac:dyDescent="0.25">
      <c r="A2" s="355" t="s">
        <v>36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</row>
    <row r="3" spans="1:20" x14ac:dyDescent="0.25">
      <c r="A3" s="355" t="s">
        <v>1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</row>
    <row r="4" spans="1:20" x14ac:dyDescent="0.25">
      <c r="A4" s="368" t="s">
        <v>145</v>
      </c>
      <c r="B4" s="368"/>
      <c r="C4" s="206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  <c r="Q4" s="120"/>
      <c r="R4" s="120"/>
    </row>
    <row r="5" spans="1:20" ht="22.5" customHeight="1" thickBot="1" x14ac:dyDescent="0.3">
      <c r="A5" s="368" t="s">
        <v>146</v>
      </c>
      <c r="B5" s="368"/>
      <c r="C5" s="414"/>
      <c r="D5" s="414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20"/>
      <c r="Q5" s="120"/>
      <c r="R5" s="120"/>
    </row>
    <row r="6" spans="1:20" ht="15.75" thickBot="1" x14ac:dyDescent="0.3">
      <c r="A6" s="122"/>
      <c r="B6" s="122"/>
      <c r="C6" s="163"/>
      <c r="D6" s="369" t="s">
        <v>26</v>
      </c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1"/>
    </row>
    <row r="7" spans="1:20" ht="15.75" thickBot="1" x14ac:dyDescent="0.3">
      <c r="A7" s="383" t="s">
        <v>2</v>
      </c>
      <c r="B7" s="388" t="s">
        <v>3</v>
      </c>
      <c r="C7" s="378" t="s">
        <v>4</v>
      </c>
      <c r="D7" s="380" t="s">
        <v>103</v>
      </c>
      <c r="E7" s="381"/>
      <c r="F7" s="382"/>
      <c r="G7" s="372" t="s">
        <v>104</v>
      </c>
      <c r="H7" s="373"/>
      <c r="I7" s="374"/>
      <c r="J7" s="372" t="s">
        <v>105</v>
      </c>
      <c r="K7" s="373"/>
      <c r="L7" s="374"/>
      <c r="M7" s="372" t="s">
        <v>106</v>
      </c>
      <c r="N7" s="373"/>
      <c r="O7" s="374"/>
      <c r="P7" s="356" t="s">
        <v>5</v>
      </c>
      <c r="Q7" s="357"/>
      <c r="R7" s="358"/>
    </row>
    <row r="8" spans="1:20" ht="15.75" thickBot="1" x14ac:dyDescent="0.3">
      <c r="A8" s="384"/>
      <c r="B8" s="389"/>
      <c r="C8" s="379"/>
      <c r="D8" s="3" t="s">
        <v>6</v>
      </c>
      <c r="E8" s="4" t="s">
        <v>7</v>
      </c>
      <c r="F8" s="5" t="s">
        <v>8</v>
      </c>
      <c r="G8" s="3" t="s">
        <v>6</v>
      </c>
      <c r="H8" s="4" t="s">
        <v>7</v>
      </c>
      <c r="I8" s="5" t="s">
        <v>8</v>
      </c>
      <c r="J8" s="3" t="s">
        <v>6</v>
      </c>
      <c r="K8" s="4" t="s">
        <v>7</v>
      </c>
      <c r="L8" s="6" t="s">
        <v>8</v>
      </c>
      <c r="M8" s="3" t="s">
        <v>6</v>
      </c>
      <c r="N8" s="4" t="s">
        <v>7</v>
      </c>
      <c r="O8" s="6" t="s">
        <v>8</v>
      </c>
      <c r="P8" s="7" t="s">
        <v>6</v>
      </c>
      <c r="Q8" s="8" t="s">
        <v>7</v>
      </c>
      <c r="R8" s="226" t="s">
        <v>8</v>
      </c>
      <c r="S8" s="239" t="s">
        <v>156</v>
      </c>
      <c r="T8" s="240" t="s">
        <v>157</v>
      </c>
    </row>
    <row r="9" spans="1:20" ht="15.75" thickBot="1" x14ac:dyDescent="0.3">
      <c r="A9" s="359" t="s">
        <v>18</v>
      </c>
      <c r="B9" s="360"/>
      <c r="C9" s="361"/>
      <c r="D9" s="365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408"/>
      <c r="T9" s="409"/>
    </row>
    <row r="10" spans="1:20" ht="15.75" x14ac:dyDescent="0.25">
      <c r="A10" s="10" t="s">
        <v>59</v>
      </c>
      <c r="B10" s="164" t="s">
        <v>49</v>
      </c>
      <c r="C10" s="11"/>
      <c r="D10" s="102">
        <f>3600/4</f>
        <v>900</v>
      </c>
      <c r="E10" s="28">
        <f>'Budget R1'!F6</f>
        <v>0</v>
      </c>
      <c r="F10" s="23">
        <f t="shared" ref="F10" si="0">D10-E10</f>
        <v>900</v>
      </c>
      <c r="G10" s="102">
        <f>3600/4</f>
        <v>900</v>
      </c>
      <c r="H10" s="28">
        <f>'Budget R1'!I6</f>
        <v>1500</v>
      </c>
      <c r="I10" s="23">
        <f t="shared" ref="I10" si="1">G10-H10</f>
        <v>-600</v>
      </c>
      <c r="J10" s="102">
        <f>3600/4</f>
        <v>900</v>
      </c>
      <c r="K10" s="28">
        <f>'Budget R1'!L6</f>
        <v>1500</v>
      </c>
      <c r="L10" s="23">
        <f t="shared" ref="L10" si="2">J10-K10</f>
        <v>-600</v>
      </c>
      <c r="M10" s="102">
        <f>3600/4</f>
        <v>900</v>
      </c>
      <c r="N10" s="28">
        <f>'Budget R1'!O6</f>
        <v>0</v>
      </c>
      <c r="O10" s="24">
        <f t="shared" ref="O10" si="3">M10-N10</f>
        <v>900</v>
      </c>
      <c r="P10" s="16">
        <f>M10+J10+G10+D10</f>
        <v>3600</v>
      </c>
      <c r="Q10" s="17">
        <f>N10+K10+H10+E10</f>
        <v>3000</v>
      </c>
      <c r="R10" s="219">
        <f>P10-Q10</f>
        <v>600</v>
      </c>
      <c r="S10" s="241">
        <v>3000</v>
      </c>
      <c r="T10" s="242">
        <f>S10-Q10</f>
        <v>0</v>
      </c>
    </row>
    <row r="11" spans="1:20" ht="15.75" x14ac:dyDescent="0.25">
      <c r="A11" s="10" t="s">
        <v>60</v>
      </c>
      <c r="B11" s="164" t="s">
        <v>50</v>
      </c>
      <c r="C11" s="20"/>
      <c r="D11" s="102">
        <f>3600/4</f>
        <v>900</v>
      </c>
      <c r="E11" s="28">
        <f>'Budget R1'!F7</f>
        <v>600</v>
      </c>
      <c r="F11" s="23">
        <f t="shared" ref="F11:F65" si="4">D11-E11</f>
        <v>300</v>
      </c>
      <c r="G11" s="102">
        <f>3600/4</f>
        <v>900</v>
      </c>
      <c r="H11" s="28">
        <f>'Budget R1'!I7</f>
        <v>1200</v>
      </c>
      <c r="I11" s="23">
        <f t="shared" ref="I11:I21" si="5">G11-H11</f>
        <v>-300</v>
      </c>
      <c r="J11" s="102">
        <f>3600/4</f>
        <v>900</v>
      </c>
      <c r="K11" s="28">
        <f>'Budget R1'!L7</f>
        <v>600</v>
      </c>
      <c r="L11" s="23">
        <f t="shared" ref="L11:L36" si="6">J11-K11</f>
        <v>300</v>
      </c>
      <c r="M11" s="102">
        <f>3600/4</f>
        <v>900</v>
      </c>
      <c r="N11" s="28">
        <f>'Budget R1'!O7</f>
        <v>0</v>
      </c>
      <c r="O11" s="24">
        <f t="shared" ref="O11:O36" si="7">M11-N11</f>
        <v>900</v>
      </c>
      <c r="P11" s="21">
        <f t="shared" ref="P11:Q44" si="8">M11+J11+G11+D11</f>
        <v>3600</v>
      </c>
      <c r="Q11" s="22">
        <f t="shared" si="8"/>
        <v>2400</v>
      </c>
      <c r="R11" s="220">
        <f t="shared" ref="R11:R48" si="9">P11-Q11</f>
        <v>1200</v>
      </c>
      <c r="S11" s="243">
        <v>2400</v>
      </c>
      <c r="T11" s="244">
        <f t="shared" ref="T11:T19" si="10">S11-Q11</f>
        <v>0</v>
      </c>
    </row>
    <row r="12" spans="1:20" ht="15.75" x14ac:dyDescent="0.25">
      <c r="A12" s="10" t="s">
        <v>61</v>
      </c>
      <c r="B12" s="164" t="s">
        <v>51</v>
      </c>
      <c r="C12" s="26"/>
      <c r="D12" s="27">
        <f>200/4</f>
        <v>50</v>
      </c>
      <c r="E12" s="28">
        <f>'Budget R1'!F8</f>
        <v>0</v>
      </c>
      <c r="F12" s="23">
        <f t="shared" si="4"/>
        <v>50</v>
      </c>
      <c r="G12" s="27">
        <f>200/4</f>
        <v>50</v>
      </c>
      <c r="H12" s="28">
        <f>'Budget R1'!I8</f>
        <v>100</v>
      </c>
      <c r="I12" s="23">
        <f t="shared" si="5"/>
        <v>-50</v>
      </c>
      <c r="J12" s="27">
        <f>200/4</f>
        <v>50</v>
      </c>
      <c r="K12" s="28">
        <f>'Budget R1'!L8</f>
        <v>100</v>
      </c>
      <c r="L12" s="23">
        <f t="shared" si="6"/>
        <v>-50</v>
      </c>
      <c r="M12" s="27">
        <f>200/4</f>
        <v>50</v>
      </c>
      <c r="N12" s="28">
        <f>'Budget R1'!O8</f>
        <v>0</v>
      </c>
      <c r="O12" s="24">
        <f t="shared" si="7"/>
        <v>50</v>
      </c>
      <c r="P12" s="21">
        <f t="shared" si="8"/>
        <v>200</v>
      </c>
      <c r="Q12" s="22">
        <f t="shared" si="8"/>
        <v>200</v>
      </c>
      <c r="R12" s="220">
        <f t="shared" si="9"/>
        <v>0</v>
      </c>
      <c r="S12" s="243">
        <v>200</v>
      </c>
      <c r="T12" s="244">
        <f t="shared" si="10"/>
        <v>0</v>
      </c>
    </row>
    <row r="13" spans="1:20" ht="15.75" x14ac:dyDescent="0.25">
      <c r="A13" s="10" t="s">
        <v>62</v>
      </c>
      <c r="B13" s="164" t="s">
        <v>52</v>
      </c>
      <c r="C13" s="26"/>
      <c r="D13" s="27">
        <f>720/4</f>
        <v>180</v>
      </c>
      <c r="E13" s="103">
        <f>'Budget R1'!F9</f>
        <v>0</v>
      </c>
      <c r="F13" s="23">
        <f t="shared" si="4"/>
        <v>180</v>
      </c>
      <c r="G13" s="27">
        <f>720/4</f>
        <v>180</v>
      </c>
      <c r="H13" s="103">
        <f>'Budget R1'!I9</f>
        <v>300</v>
      </c>
      <c r="I13" s="23">
        <f t="shared" si="5"/>
        <v>-120</v>
      </c>
      <c r="J13" s="27">
        <f>720/4</f>
        <v>180</v>
      </c>
      <c r="K13" s="103">
        <f>'Budget R1'!L9</f>
        <v>260</v>
      </c>
      <c r="L13" s="23">
        <f t="shared" si="6"/>
        <v>-80</v>
      </c>
      <c r="M13" s="27">
        <f>720/4</f>
        <v>180</v>
      </c>
      <c r="N13" s="103">
        <f>'Budget R1'!O9</f>
        <v>0</v>
      </c>
      <c r="O13" s="24">
        <f t="shared" si="7"/>
        <v>180</v>
      </c>
      <c r="P13" s="21">
        <f t="shared" si="8"/>
        <v>720</v>
      </c>
      <c r="Q13" s="22">
        <f t="shared" si="8"/>
        <v>560</v>
      </c>
      <c r="R13" s="220">
        <f t="shared" si="9"/>
        <v>160</v>
      </c>
      <c r="S13" s="243">
        <v>560</v>
      </c>
      <c r="T13" s="244">
        <f t="shared" si="10"/>
        <v>0</v>
      </c>
    </row>
    <row r="14" spans="1:20" ht="47.25" x14ac:dyDescent="0.25">
      <c r="A14" s="208"/>
      <c r="B14" s="165" t="s">
        <v>53</v>
      </c>
      <c r="C14" s="209"/>
      <c r="D14" s="210">
        <f>SUM(D10:D13)</f>
        <v>2030</v>
      </c>
      <c r="E14" s="211">
        <f>SUM(E10:E13)</f>
        <v>600</v>
      </c>
      <c r="F14" s="212">
        <f t="shared" si="4"/>
        <v>1430</v>
      </c>
      <c r="G14" s="210">
        <f>SUM(G10:G13)</f>
        <v>2030</v>
      </c>
      <c r="H14" s="211">
        <f>SUM(H10:H13)</f>
        <v>3100</v>
      </c>
      <c r="I14" s="212">
        <f t="shared" si="5"/>
        <v>-1070</v>
      </c>
      <c r="J14" s="210">
        <f>SUM(J10:J13)</f>
        <v>2030</v>
      </c>
      <c r="K14" s="211">
        <f>SUM(K10:K13)</f>
        <v>2460</v>
      </c>
      <c r="L14" s="212">
        <f t="shared" si="6"/>
        <v>-430</v>
      </c>
      <c r="M14" s="210">
        <f>SUM(M10:M13)</f>
        <v>2030</v>
      </c>
      <c r="N14" s="211">
        <f>SUM(N10:N13)</f>
        <v>0</v>
      </c>
      <c r="O14" s="212">
        <f t="shared" si="7"/>
        <v>2030</v>
      </c>
      <c r="P14" s="210">
        <f t="shared" si="8"/>
        <v>8120</v>
      </c>
      <c r="Q14" s="211">
        <f t="shared" si="8"/>
        <v>6160</v>
      </c>
      <c r="R14" s="222">
        <f t="shared" si="9"/>
        <v>1960</v>
      </c>
      <c r="S14" s="245">
        <f>SUM(S10:S13)</f>
        <v>6160</v>
      </c>
      <c r="T14" s="246">
        <f>SUM(T10:T13)</f>
        <v>0</v>
      </c>
    </row>
    <row r="15" spans="1:20" ht="15.75" x14ac:dyDescent="0.25">
      <c r="A15" s="19" t="s">
        <v>63</v>
      </c>
      <c r="B15" s="164" t="s">
        <v>54</v>
      </c>
      <c r="C15" s="26"/>
      <c r="D15" s="27">
        <f>200/4</f>
        <v>50</v>
      </c>
      <c r="E15" s="103">
        <f>'Budget R1'!F11</f>
        <v>200</v>
      </c>
      <c r="F15" s="23">
        <f t="shared" si="4"/>
        <v>-150</v>
      </c>
      <c r="G15" s="27">
        <f>200/4</f>
        <v>50</v>
      </c>
      <c r="H15" s="103">
        <f>'Budget R1'!I11</f>
        <v>0</v>
      </c>
      <c r="I15" s="23">
        <f t="shared" si="5"/>
        <v>50</v>
      </c>
      <c r="J15" s="27">
        <f>200/4</f>
        <v>50</v>
      </c>
      <c r="K15" s="103">
        <f>'Budget R1'!L11</f>
        <v>0</v>
      </c>
      <c r="L15" s="23">
        <f t="shared" si="6"/>
        <v>50</v>
      </c>
      <c r="M15" s="27">
        <f>200/4</f>
        <v>50</v>
      </c>
      <c r="N15" s="103">
        <f>'Budget R1'!O11</f>
        <v>0</v>
      </c>
      <c r="O15" s="24">
        <f t="shared" si="7"/>
        <v>50</v>
      </c>
      <c r="P15" s="21">
        <f t="shared" si="8"/>
        <v>200</v>
      </c>
      <c r="Q15" s="22">
        <f t="shared" si="8"/>
        <v>200</v>
      </c>
      <c r="R15" s="220">
        <f t="shared" si="9"/>
        <v>0</v>
      </c>
      <c r="S15" s="247">
        <v>200</v>
      </c>
      <c r="T15" s="248">
        <f t="shared" si="10"/>
        <v>0</v>
      </c>
    </row>
    <row r="16" spans="1:20" ht="31.5" x14ac:dyDescent="0.25">
      <c r="A16" s="19" t="s">
        <v>64</v>
      </c>
      <c r="B16" s="164" t="s">
        <v>55</v>
      </c>
      <c r="C16" s="26"/>
      <c r="D16" s="27">
        <f>300/4</f>
        <v>75</v>
      </c>
      <c r="E16" s="103">
        <f>'Budget R1'!F12</f>
        <v>300</v>
      </c>
      <c r="F16" s="23">
        <f t="shared" si="4"/>
        <v>-225</v>
      </c>
      <c r="G16" s="27">
        <f>300/4</f>
        <v>75</v>
      </c>
      <c r="H16" s="103">
        <f>'Budget R1'!I12</f>
        <v>0</v>
      </c>
      <c r="I16" s="23">
        <f t="shared" si="5"/>
        <v>75</v>
      </c>
      <c r="J16" s="27">
        <f>300/4</f>
        <v>75</v>
      </c>
      <c r="K16" s="103">
        <f>'Budget R1'!L12</f>
        <v>0</v>
      </c>
      <c r="L16" s="23">
        <f t="shared" si="6"/>
        <v>75</v>
      </c>
      <c r="M16" s="27">
        <f>300/4</f>
        <v>75</v>
      </c>
      <c r="N16" s="103">
        <f>'Budget R1'!O12</f>
        <v>0</v>
      </c>
      <c r="O16" s="24">
        <f t="shared" si="7"/>
        <v>75</v>
      </c>
      <c r="P16" s="21">
        <f t="shared" si="8"/>
        <v>300</v>
      </c>
      <c r="Q16" s="22">
        <f t="shared" si="8"/>
        <v>300</v>
      </c>
      <c r="R16" s="220">
        <f t="shared" si="9"/>
        <v>0</v>
      </c>
      <c r="S16" s="243">
        <v>300</v>
      </c>
      <c r="T16" s="244">
        <f t="shared" si="10"/>
        <v>0</v>
      </c>
    </row>
    <row r="17" spans="1:20" ht="15.75" x14ac:dyDescent="0.25">
      <c r="A17" s="19" t="s">
        <v>65</v>
      </c>
      <c r="B17" s="164" t="s">
        <v>56</v>
      </c>
      <c r="C17" s="26"/>
      <c r="D17" s="27">
        <f>150/4</f>
        <v>37.5</v>
      </c>
      <c r="E17" s="103">
        <f>'Budget R1'!F13</f>
        <v>150</v>
      </c>
      <c r="F17" s="23">
        <f t="shared" si="4"/>
        <v>-112.5</v>
      </c>
      <c r="G17" s="27">
        <f>150/4</f>
        <v>37.5</v>
      </c>
      <c r="H17" s="103">
        <f>'Budget R1'!I13</f>
        <v>0</v>
      </c>
      <c r="I17" s="23">
        <f t="shared" si="5"/>
        <v>37.5</v>
      </c>
      <c r="J17" s="27">
        <f>150/4</f>
        <v>37.5</v>
      </c>
      <c r="K17" s="103">
        <f>'Budget R1'!L13</f>
        <v>0</v>
      </c>
      <c r="L17" s="23">
        <f t="shared" si="6"/>
        <v>37.5</v>
      </c>
      <c r="M17" s="27">
        <f>150/4</f>
        <v>37.5</v>
      </c>
      <c r="N17" s="103">
        <f>'Budget R1'!O13</f>
        <v>0</v>
      </c>
      <c r="O17" s="24">
        <f t="shared" si="7"/>
        <v>37.5</v>
      </c>
      <c r="P17" s="21">
        <f t="shared" si="8"/>
        <v>150</v>
      </c>
      <c r="Q17" s="22">
        <f t="shared" si="8"/>
        <v>150</v>
      </c>
      <c r="R17" s="220">
        <f t="shared" si="9"/>
        <v>0</v>
      </c>
      <c r="S17" s="243">
        <v>150</v>
      </c>
      <c r="T17" s="244">
        <f t="shared" si="10"/>
        <v>0</v>
      </c>
    </row>
    <row r="18" spans="1:20" ht="15.75" x14ac:dyDescent="0.25">
      <c r="A18" s="19" t="s">
        <v>66</v>
      </c>
      <c r="B18" s="164" t="s">
        <v>57</v>
      </c>
      <c r="C18" s="26"/>
      <c r="D18" s="27">
        <f>100/4</f>
        <v>25</v>
      </c>
      <c r="E18" s="103">
        <f>'Budget R1'!F14</f>
        <v>100</v>
      </c>
      <c r="F18" s="23">
        <f t="shared" si="4"/>
        <v>-75</v>
      </c>
      <c r="G18" s="27">
        <f>100/4</f>
        <v>25</v>
      </c>
      <c r="H18" s="103">
        <f>'Budget R1'!I14</f>
        <v>0</v>
      </c>
      <c r="I18" s="23">
        <f t="shared" si="5"/>
        <v>25</v>
      </c>
      <c r="J18" s="27">
        <f>100/4</f>
        <v>25</v>
      </c>
      <c r="K18" s="103">
        <f>'Budget R1'!L14</f>
        <v>0</v>
      </c>
      <c r="L18" s="23">
        <f t="shared" si="6"/>
        <v>25</v>
      </c>
      <c r="M18" s="27">
        <f>100/4</f>
        <v>25</v>
      </c>
      <c r="N18" s="103">
        <f>'Budget R1'!O14</f>
        <v>0</v>
      </c>
      <c r="O18" s="24">
        <f t="shared" si="7"/>
        <v>25</v>
      </c>
      <c r="P18" s="21">
        <f t="shared" si="8"/>
        <v>100</v>
      </c>
      <c r="Q18" s="22">
        <f t="shared" si="8"/>
        <v>100</v>
      </c>
      <c r="R18" s="220">
        <f t="shared" si="9"/>
        <v>0</v>
      </c>
      <c r="S18" s="243">
        <v>100</v>
      </c>
      <c r="T18" s="244">
        <f t="shared" si="10"/>
        <v>0</v>
      </c>
    </row>
    <row r="19" spans="1:20" ht="31.5" x14ac:dyDescent="0.25">
      <c r="A19" s="19" t="s">
        <v>67</v>
      </c>
      <c r="B19" s="164" t="s">
        <v>58</v>
      </c>
      <c r="C19" s="20"/>
      <c r="D19" s="27">
        <v>0</v>
      </c>
      <c r="E19" s="103">
        <f>'Budget R1'!F15</f>
        <v>0</v>
      </c>
      <c r="F19" s="23">
        <f t="shared" si="4"/>
        <v>0</v>
      </c>
      <c r="G19" s="27">
        <v>0</v>
      </c>
      <c r="H19" s="103">
        <f>'Budget R1'!I15</f>
        <v>0</v>
      </c>
      <c r="I19" s="23">
        <f t="shared" si="5"/>
        <v>0</v>
      </c>
      <c r="J19" s="27">
        <v>0</v>
      </c>
      <c r="K19" s="103">
        <f>'Budget R1'!L15</f>
        <v>0</v>
      </c>
      <c r="L19" s="23">
        <f t="shared" si="6"/>
        <v>0</v>
      </c>
      <c r="M19" s="27">
        <v>0</v>
      </c>
      <c r="N19" s="103">
        <f>'Budget R1'!O15</f>
        <v>0</v>
      </c>
      <c r="O19" s="24">
        <f t="shared" si="7"/>
        <v>0</v>
      </c>
      <c r="P19" s="21">
        <f t="shared" si="8"/>
        <v>0</v>
      </c>
      <c r="Q19" s="22">
        <f t="shared" si="8"/>
        <v>0</v>
      </c>
      <c r="R19" s="220">
        <f t="shared" si="9"/>
        <v>0</v>
      </c>
      <c r="S19" s="243"/>
      <c r="T19" s="244">
        <f t="shared" si="10"/>
        <v>0</v>
      </c>
    </row>
    <row r="20" spans="1:20" ht="63.75" thickBot="1" x14ac:dyDescent="0.3">
      <c r="A20" s="208"/>
      <c r="B20" s="166" t="s">
        <v>68</v>
      </c>
      <c r="C20" s="209"/>
      <c r="D20" s="210">
        <f>SUM(D15:D19)</f>
        <v>187.5</v>
      </c>
      <c r="E20" s="211">
        <f>SUM(E15:E19)</f>
        <v>750</v>
      </c>
      <c r="F20" s="212">
        <f t="shared" si="4"/>
        <v>-562.5</v>
      </c>
      <c r="G20" s="210">
        <f>SUM(G15:G19)</f>
        <v>187.5</v>
      </c>
      <c r="H20" s="211">
        <f>SUM(H15:H19)</f>
        <v>0</v>
      </c>
      <c r="I20" s="212">
        <f t="shared" si="5"/>
        <v>187.5</v>
      </c>
      <c r="J20" s="210">
        <f>SUM(J15:J19)</f>
        <v>187.5</v>
      </c>
      <c r="K20" s="211">
        <f>SUM(K15:K19)</f>
        <v>0</v>
      </c>
      <c r="L20" s="212">
        <f t="shared" si="6"/>
        <v>187.5</v>
      </c>
      <c r="M20" s="210">
        <f>SUM(M15:M19)</f>
        <v>187.5</v>
      </c>
      <c r="N20" s="211">
        <f>SUM(N15:N19)</f>
        <v>0</v>
      </c>
      <c r="O20" s="212">
        <f t="shared" si="7"/>
        <v>187.5</v>
      </c>
      <c r="P20" s="210">
        <f t="shared" si="8"/>
        <v>750</v>
      </c>
      <c r="Q20" s="211">
        <f t="shared" si="8"/>
        <v>750</v>
      </c>
      <c r="R20" s="222">
        <f t="shared" si="9"/>
        <v>0</v>
      </c>
      <c r="S20" s="249">
        <f>SUM(S15:S19)</f>
        <v>750</v>
      </c>
      <c r="T20" s="250">
        <f>SUM(T15:T19)</f>
        <v>0</v>
      </c>
    </row>
    <row r="21" spans="1:20" ht="15.75" thickBot="1" x14ac:dyDescent="0.3">
      <c r="A21" s="362" t="s">
        <v>9</v>
      </c>
      <c r="B21" s="363"/>
      <c r="C21" s="364"/>
      <c r="D21" s="35">
        <f>D20+D14</f>
        <v>2217.5</v>
      </c>
      <c r="E21" s="35">
        <f>E20+E14</f>
        <v>1350</v>
      </c>
      <c r="F21" s="36">
        <f t="shared" si="4"/>
        <v>867.5</v>
      </c>
      <c r="G21" s="35">
        <f>G20+G14</f>
        <v>2217.5</v>
      </c>
      <c r="H21" s="35">
        <f>H20+H14</f>
        <v>3100</v>
      </c>
      <c r="I21" s="36">
        <f t="shared" si="5"/>
        <v>-882.5</v>
      </c>
      <c r="J21" s="35">
        <f>J20+J14</f>
        <v>2217.5</v>
      </c>
      <c r="K21" s="35">
        <f>K20+K14</f>
        <v>2460</v>
      </c>
      <c r="L21" s="36">
        <f t="shared" si="6"/>
        <v>-242.5</v>
      </c>
      <c r="M21" s="35">
        <f>M20+M14</f>
        <v>2217.5</v>
      </c>
      <c r="N21" s="35">
        <f>N20+N14</f>
        <v>0</v>
      </c>
      <c r="O21" s="36">
        <f t="shared" si="7"/>
        <v>2217.5</v>
      </c>
      <c r="P21" s="35">
        <f>P20+P14</f>
        <v>8870</v>
      </c>
      <c r="Q21" s="35">
        <f>Q20+Q14</f>
        <v>6910</v>
      </c>
      <c r="R21" s="227">
        <f t="shared" si="9"/>
        <v>1960</v>
      </c>
      <c r="S21" s="251">
        <f t="shared" ref="S21:T21" si="11">S20+S14</f>
        <v>6910</v>
      </c>
      <c r="T21" s="252">
        <f t="shared" si="11"/>
        <v>0</v>
      </c>
    </row>
    <row r="22" spans="1:20" ht="15.75" thickBot="1" x14ac:dyDescent="0.3">
      <c r="A22" s="385" t="s">
        <v>19</v>
      </c>
      <c r="B22" s="386"/>
      <c r="C22" s="387"/>
      <c r="D22" s="352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410"/>
      <c r="T22" s="411"/>
    </row>
    <row r="23" spans="1:20" ht="15.75" x14ac:dyDescent="0.25">
      <c r="A23" s="10" t="s">
        <v>72</v>
      </c>
      <c r="B23" s="164" t="s">
        <v>69</v>
      </c>
      <c r="C23" s="101"/>
      <c r="D23" s="102">
        <f>1500/4</f>
        <v>375</v>
      </c>
      <c r="E23" s="103">
        <f>'Budget R2'!F6</f>
        <v>250</v>
      </c>
      <c r="F23" s="104">
        <f t="shared" si="4"/>
        <v>125</v>
      </c>
      <c r="G23" s="102">
        <f>1500/4</f>
        <v>375</v>
      </c>
      <c r="H23" s="103">
        <f>'Budget R2'!I6</f>
        <v>500</v>
      </c>
      <c r="I23" s="104">
        <f t="shared" ref="I23:I36" si="12">G23-H23</f>
        <v>-125</v>
      </c>
      <c r="J23" s="102">
        <f>1500/4</f>
        <v>375</v>
      </c>
      <c r="K23" s="103">
        <f>'Budget R2'!L6</f>
        <v>250</v>
      </c>
      <c r="L23" s="104">
        <f t="shared" ref="L23:L35" si="13">J23-K23</f>
        <v>125</v>
      </c>
      <c r="M23" s="102">
        <f>1500/4</f>
        <v>375</v>
      </c>
      <c r="N23" s="103">
        <f>'Budget R2'!O6</f>
        <v>0</v>
      </c>
      <c r="O23" s="104">
        <f t="shared" ref="O23:O35" si="14">M23-N23</f>
        <v>375</v>
      </c>
      <c r="P23" s="106">
        <f t="shared" si="8"/>
        <v>1500</v>
      </c>
      <c r="Q23" s="107">
        <f t="shared" si="8"/>
        <v>1000</v>
      </c>
      <c r="R23" s="221">
        <f t="shared" si="9"/>
        <v>500</v>
      </c>
      <c r="S23" s="241">
        <v>1000</v>
      </c>
      <c r="T23" s="242">
        <f t="shared" ref="T23:T34" si="15">S23-Q23</f>
        <v>0</v>
      </c>
    </row>
    <row r="24" spans="1:20" ht="15.75" x14ac:dyDescent="0.25">
      <c r="A24" s="10" t="s">
        <v>73</v>
      </c>
      <c r="B24" s="164" t="s">
        <v>70</v>
      </c>
      <c r="C24" s="29"/>
      <c r="D24" s="27">
        <f>2640/4</f>
        <v>660</v>
      </c>
      <c r="E24" s="103">
        <f>'Budget R2'!F7</f>
        <v>440</v>
      </c>
      <c r="F24" s="23">
        <f t="shared" si="4"/>
        <v>220</v>
      </c>
      <c r="G24" s="27">
        <f>2640/4</f>
        <v>660</v>
      </c>
      <c r="H24" s="103">
        <f>'Budget R2'!I7</f>
        <v>880</v>
      </c>
      <c r="I24" s="23">
        <f t="shared" si="12"/>
        <v>-220</v>
      </c>
      <c r="J24" s="27">
        <f>2640/4</f>
        <v>660</v>
      </c>
      <c r="K24" s="103">
        <f>'Budget R2'!L7</f>
        <v>440</v>
      </c>
      <c r="L24" s="23">
        <f t="shared" si="13"/>
        <v>220</v>
      </c>
      <c r="M24" s="27">
        <f>2640/4</f>
        <v>660</v>
      </c>
      <c r="N24" s="103">
        <f>'Budget R2'!O7</f>
        <v>0</v>
      </c>
      <c r="O24" s="23">
        <f t="shared" si="14"/>
        <v>660</v>
      </c>
      <c r="P24" s="21">
        <f t="shared" si="8"/>
        <v>2640</v>
      </c>
      <c r="Q24" s="22">
        <f t="shared" si="8"/>
        <v>1760</v>
      </c>
      <c r="R24" s="220">
        <f t="shared" si="9"/>
        <v>880</v>
      </c>
      <c r="S24" s="243">
        <v>1760</v>
      </c>
      <c r="T24" s="244">
        <f t="shared" si="15"/>
        <v>0</v>
      </c>
    </row>
    <row r="25" spans="1:20" ht="15.75" x14ac:dyDescent="0.25">
      <c r="A25" s="10" t="s">
        <v>74</v>
      </c>
      <c r="B25" s="164" t="s">
        <v>71</v>
      </c>
      <c r="C25" s="26"/>
      <c r="D25" s="27">
        <f>2400/4</f>
        <v>600</v>
      </c>
      <c r="E25" s="103">
        <f>'Budget R2'!F8</f>
        <v>400</v>
      </c>
      <c r="F25" s="23">
        <f t="shared" si="4"/>
        <v>200</v>
      </c>
      <c r="G25" s="27">
        <f>2400/4</f>
        <v>600</v>
      </c>
      <c r="H25" s="103">
        <f>'Budget R2'!I8</f>
        <v>750</v>
      </c>
      <c r="I25" s="23">
        <f t="shared" si="12"/>
        <v>-150</v>
      </c>
      <c r="J25" s="27">
        <f>2400/4</f>
        <v>600</v>
      </c>
      <c r="K25" s="103">
        <f>'Budget R2'!L8</f>
        <v>587</v>
      </c>
      <c r="L25" s="23">
        <f t="shared" si="13"/>
        <v>13</v>
      </c>
      <c r="M25" s="27">
        <f>2400/4</f>
        <v>600</v>
      </c>
      <c r="N25" s="103">
        <f>'Budget R2'!O8</f>
        <v>0</v>
      </c>
      <c r="O25" s="23">
        <f t="shared" si="14"/>
        <v>600</v>
      </c>
      <c r="P25" s="21">
        <f t="shared" si="8"/>
        <v>2400</v>
      </c>
      <c r="Q25" s="22">
        <f t="shared" si="8"/>
        <v>1737</v>
      </c>
      <c r="R25" s="220">
        <f t="shared" si="9"/>
        <v>663</v>
      </c>
      <c r="S25" s="243">
        <v>1737</v>
      </c>
      <c r="T25" s="244">
        <f t="shared" si="15"/>
        <v>0</v>
      </c>
    </row>
    <row r="26" spans="1:20" ht="47.25" x14ac:dyDescent="0.25">
      <c r="A26" s="213"/>
      <c r="B26" s="166" t="s">
        <v>75</v>
      </c>
      <c r="C26" s="214"/>
      <c r="D26" s="210">
        <f>SUM(D23:D25)</f>
        <v>1635</v>
      </c>
      <c r="E26" s="211">
        <f>SUM(E23:E25)</f>
        <v>1090</v>
      </c>
      <c r="F26" s="212">
        <f t="shared" si="4"/>
        <v>545</v>
      </c>
      <c r="G26" s="210">
        <f>SUM(G23:G25)</f>
        <v>1635</v>
      </c>
      <c r="H26" s="211">
        <f>SUM(H23:H25)</f>
        <v>2130</v>
      </c>
      <c r="I26" s="212">
        <f t="shared" si="12"/>
        <v>-495</v>
      </c>
      <c r="J26" s="210">
        <f>SUM(J23:J25)</f>
        <v>1635</v>
      </c>
      <c r="K26" s="211">
        <f>SUM(K23:K25)</f>
        <v>1277</v>
      </c>
      <c r="L26" s="212">
        <f t="shared" si="13"/>
        <v>358</v>
      </c>
      <c r="M26" s="210">
        <f>SUM(M23:M25)</f>
        <v>1635</v>
      </c>
      <c r="N26" s="211">
        <f>SUM(N23:N25)</f>
        <v>0</v>
      </c>
      <c r="O26" s="212">
        <f t="shared" si="14"/>
        <v>1635</v>
      </c>
      <c r="P26" s="210">
        <f t="shared" si="8"/>
        <v>6540</v>
      </c>
      <c r="Q26" s="211">
        <f t="shared" si="8"/>
        <v>4497</v>
      </c>
      <c r="R26" s="222">
        <f t="shared" si="9"/>
        <v>2043</v>
      </c>
      <c r="S26" s="253">
        <f>SUM(S23:S25)</f>
        <v>4497</v>
      </c>
      <c r="T26" s="254">
        <f>SUM(T23:T25)</f>
        <v>0</v>
      </c>
    </row>
    <row r="27" spans="1:20" ht="15.75" x14ac:dyDescent="0.25">
      <c r="A27" s="19" t="s">
        <v>77</v>
      </c>
      <c r="B27" s="164" t="s">
        <v>76</v>
      </c>
      <c r="C27" s="26"/>
      <c r="D27" s="27">
        <v>0</v>
      </c>
      <c r="E27" s="103">
        <f>'Budget R2'!F10</f>
        <v>0</v>
      </c>
      <c r="F27" s="23">
        <f t="shared" si="4"/>
        <v>0</v>
      </c>
      <c r="G27" s="27">
        <v>0</v>
      </c>
      <c r="H27" s="103">
        <f>'Budget R2'!I10</f>
        <v>0</v>
      </c>
      <c r="I27" s="23">
        <f t="shared" si="12"/>
        <v>0</v>
      </c>
      <c r="J27" s="27">
        <v>0</v>
      </c>
      <c r="K27" s="103">
        <f>'Budget R2'!L10</f>
        <v>0</v>
      </c>
      <c r="L27" s="23">
        <f t="shared" si="13"/>
        <v>0</v>
      </c>
      <c r="M27" s="27">
        <v>0</v>
      </c>
      <c r="N27" s="103">
        <f>'Budget R2'!O10</f>
        <v>0</v>
      </c>
      <c r="O27" s="23">
        <f t="shared" si="14"/>
        <v>0</v>
      </c>
      <c r="P27" s="327">
        <f t="shared" si="8"/>
        <v>0</v>
      </c>
      <c r="Q27" s="328">
        <f t="shared" si="8"/>
        <v>0</v>
      </c>
      <c r="R27" s="326">
        <f t="shared" si="9"/>
        <v>0</v>
      </c>
      <c r="S27" s="243"/>
      <c r="T27" s="244">
        <f t="shared" si="15"/>
        <v>0</v>
      </c>
    </row>
    <row r="28" spans="1:20" ht="15.75" x14ac:dyDescent="0.25">
      <c r="A28" s="19" t="s">
        <v>78</v>
      </c>
      <c r="B28" s="164" t="s">
        <v>51</v>
      </c>
      <c r="C28" s="26"/>
      <c r="D28" s="27">
        <v>0</v>
      </c>
      <c r="E28" s="103">
        <f>'Budget R2'!F11</f>
        <v>0</v>
      </c>
      <c r="F28" s="23">
        <f t="shared" si="4"/>
        <v>0</v>
      </c>
      <c r="G28" s="27">
        <v>0</v>
      </c>
      <c r="H28" s="103">
        <f>'Budget R2'!I11</f>
        <v>0</v>
      </c>
      <c r="I28" s="23">
        <f t="shared" si="12"/>
        <v>0</v>
      </c>
      <c r="J28" s="27">
        <v>0</v>
      </c>
      <c r="K28" s="103">
        <f>'Budget R2'!L11</f>
        <v>0</v>
      </c>
      <c r="L28" s="23">
        <f t="shared" si="13"/>
        <v>0</v>
      </c>
      <c r="M28" s="27">
        <v>0</v>
      </c>
      <c r="N28" s="103">
        <f>'Budget R2'!O11</f>
        <v>0</v>
      </c>
      <c r="O28" s="23">
        <f t="shared" si="14"/>
        <v>0</v>
      </c>
      <c r="P28" s="327">
        <f t="shared" si="8"/>
        <v>0</v>
      </c>
      <c r="Q28" s="328">
        <f t="shared" si="8"/>
        <v>0</v>
      </c>
      <c r="R28" s="326">
        <f t="shared" si="9"/>
        <v>0</v>
      </c>
      <c r="S28" s="243"/>
      <c r="T28" s="244">
        <f t="shared" si="15"/>
        <v>0</v>
      </c>
    </row>
    <row r="29" spans="1:20" ht="63" x14ac:dyDescent="0.25">
      <c r="A29" s="215"/>
      <c r="B29" s="167" t="s">
        <v>125</v>
      </c>
      <c r="C29" s="214"/>
      <c r="D29" s="216">
        <f>SUM(D27:D28)</f>
        <v>0</v>
      </c>
      <c r="E29" s="217">
        <f>SUM(E27:E28)</f>
        <v>0</v>
      </c>
      <c r="F29" s="212">
        <f t="shared" si="4"/>
        <v>0</v>
      </c>
      <c r="G29" s="216">
        <f>SUM(G27:G28)</f>
        <v>0</v>
      </c>
      <c r="H29" s="217">
        <f>SUM(H27:H28)</f>
        <v>0</v>
      </c>
      <c r="I29" s="212">
        <f t="shared" si="12"/>
        <v>0</v>
      </c>
      <c r="J29" s="216">
        <f>SUM(J27:J28)</f>
        <v>0</v>
      </c>
      <c r="K29" s="217">
        <f>SUM(K27:K28)</f>
        <v>0</v>
      </c>
      <c r="L29" s="212">
        <f t="shared" si="13"/>
        <v>0</v>
      </c>
      <c r="M29" s="216">
        <f>SUM(M27:M28)</f>
        <v>0</v>
      </c>
      <c r="N29" s="217">
        <f>SUM(N27:N28)</f>
        <v>0</v>
      </c>
      <c r="O29" s="212">
        <f t="shared" si="14"/>
        <v>0</v>
      </c>
      <c r="P29" s="210">
        <f t="shared" si="8"/>
        <v>0</v>
      </c>
      <c r="Q29" s="211">
        <f t="shared" si="8"/>
        <v>0</v>
      </c>
      <c r="R29" s="222">
        <f t="shared" si="9"/>
        <v>0</v>
      </c>
      <c r="S29" s="253">
        <f>SUM(S27:S28)</f>
        <v>0</v>
      </c>
      <c r="T29" s="254">
        <f>SUM(T27:T28)</f>
        <v>0</v>
      </c>
    </row>
    <row r="30" spans="1:20" ht="15.75" x14ac:dyDescent="0.25">
      <c r="A30" s="19" t="s">
        <v>81</v>
      </c>
      <c r="B30" s="168" t="s">
        <v>80</v>
      </c>
      <c r="C30" s="26"/>
      <c r="D30" s="27">
        <v>2400</v>
      </c>
      <c r="E30" s="103">
        <f>'Budget R2'!F13</f>
        <v>2700</v>
      </c>
      <c r="F30" s="23">
        <f t="shared" si="4"/>
        <v>-300</v>
      </c>
      <c r="G30" s="27">
        <v>2400</v>
      </c>
      <c r="H30" s="103">
        <f>'Budget R2'!I13</f>
        <v>2700</v>
      </c>
      <c r="I30" s="23">
        <f t="shared" si="12"/>
        <v>-300</v>
      </c>
      <c r="J30" s="27">
        <v>2400</v>
      </c>
      <c r="K30" s="103">
        <f>'Budget R2'!L13</f>
        <v>5400</v>
      </c>
      <c r="L30" s="23">
        <f t="shared" si="13"/>
        <v>-3000</v>
      </c>
      <c r="M30" s="27">
        <v>2400</v>
      </c>
      <c r="N30" s="103">
        <f>'Budget R2'!O13</f>
        <v>0</v>
      </c>
      <c r="O30" s="23">
        <f t="shared" si="14"/>
        <v>2400</v>
      </c>
      <c r="P30" s="21">
        <f t="shared" si="8"/>
        <v>9600</v>
      </c>
      <c r="Q30" s="22">
        <f t="shared" si="8"/>
        <v>10800</v>
      </c>
      <c r="R30" s="329">
        <f t="shared" si="9"/>
        <v>-1200</v>
      </c>
      <c r="S30" s="243">
        <v>10800</v>
      </c>
      <c r="T30" s="244">
        <f t="shared" si="15"/>
        <v>0</v>
      </c>
    </row>
    <row r="31" spans="1:20" ht="15.75" x14ac:dyDescent="0.25">
      <c r="A31" s="19" t="s">
        <v>83</v>
      </c>
      <c r="B31" s="168" t="s">
        <v>84</v>
      </c>
      <c r="C31" s="26"/>
      <c r="D31" s="27">
        <f>2520/4</f>
        <v>630</v>
      </c>
      <c r="E31" s="103">
        <f>'Budget R2'!F14</f>
        <v>630</v>
      </c>
      <c r="F31" s="23">
        <f t="shared" si="4"/>
        <v>0</v>
      </c>
      <c r="G31" s="27">
        <f>2520/4</f>
        <v>630</v>
      </c>
      <c r="H31" s="103">
        <f>'Budget R2'!I14</f>
        <v>630</v>
      </c>
      <c r="I31" s="23">
        <f t="shared" si="12"/>
        <v>0</v>
      </c>
      <c r="J31" s="27">
        <f>2520/4</f>
        <v>630</v>
      </c>
      <c r="K31" s="103">
        <f>'Budget R2'!L14</f>
        <v>1260</v>
      </c>
      <c r="L31" s="23">
        <f t="shared" si="13"/>
        <v>-630</v>
      </c>
      <c r="M31" s="27">
        <f>2520/4</f>
        <v>630</v>
      </c>
      <c r="N31" s="103">
        <f>'Budget R2'!O14</f>
        <v>0</v>
      </c>
      <c r="O31" s="23">
        <f t="shared" si="14"/>
        <v>630</v>
      </c>
      <c r="P31" s="21">
        <f t="shared" si="8"/>
        <v>2520</v>
      </c>
      <c r="Q31" s="22">
        <f t="shared" si="8"/>
        <v>2520</v>
      </c>
      <c r="R31" s="220"/>
      <c r="S31" s="243">
        <v>2520</v>
      </c>
      <c r="T31" s="244">
        <f t="shared" si="15"/>
        <v>0</v>
      </c>
    </row>
    <row r="32" spans="1:20" ht="31.5" x14ac:dyDescent="0.25">
      <c r="A32" s="208"/>
      <c r="B32" s="169" t="s">
        <v>82</v>
      </c>
      <c r="C32" s="209"/>
      <c r="D32" s="210">
        <f>SUM(D30:D31)</f>
        <v>3030</v>
      </c>
      <c r="E32" s="211">
        <f>SUM(E30:E31)</f>
        <v>3330</v>
      </c>
      <c r="F32" s="212">
        <f t="shared" si="4"/>
        <v>-300</v>
      </c>
      <c r="G32" s="210">
        <f>SUM(G30:G31)</f>
        <v>3030</v>
      </c>
      <c r="H32" s="211">
        <f>SUM(H30:H31)</f>
        <v>3330</v>
      </c>
      <c r="I32" s="212">
        <f t="shared" si="12"/>
        <v>-300</v>
      </c>
      <c r="J32" s="210">
        <f>SUM(J30:J31)</f>
        <v>3030</v>
      </c>
      <c r="K32" s="211">
        <f>SUM(K30:K31)</f>
        <v>6660</v>
      </c>
      <c r="L32" s="212">
        <f t="shared" si="13"/>
        <v>-3630</v>
      </c>
      <c r="M32" s="210">
        <f>SUM(M30:M31)</f>
        <v>3030</v>
      </c>
      <c r="N32" s="211">
        <f>SUM(N30:N31)</f>
        <v>0</v>
      </c>
      <c r="O32" s="212">
        <f t="shared" si="14"/>
        <v>3030</v>
      </c>
      <c r="P32" s="210">
        <f t="shared" si="8"/>
        <v>12120</v>
      </c>
      <c r="Q32" s="211">
        <f t="shared" si="8"/>
        <v>13320</v>
      </c>
      <c r="R32" s="222">
        <f t="shared" si="9"/>
        <v>-1200</v>
      </c>
      <c r="S32" s="253">
        <f>SUM(S30:S31)</f>
        <v>13320</v>
      </c>
      <c r="T32" s="254">
        <f>SUM(T30:T31)</f>
        <v>0</v>
      </c>
    </row>
    <row r="33" spans="1:20" ht="15.75" x14ac:dyDescent="0.25">
      <c r="A33" s="19" t="s">
        <v>86</v>
      </c>
      <c r="B33" s="170" t="s">
        <v>69</v>
      </c>
      <c r="C33" s="29"/>
      <c r="D33" s="117">
        <f>1500/4</f>
        <v>375</v>
      </c>
      <c r="E33" s="103">
        <f>'Budget R2'!F16</f>
        <v>250</v>
      </c>
      <c r="F33" s="23">
        <f t="shared" si="4"/>
        <v>125</v>
      </c>
      <c r="G33" s="117">
        <f>1500/4</f>
        <v>375</v>
      </c>
      <c r="H33" s="103">
        <f>'Budget R2'!I16</f>
        <v>500</v>
      </c>
      <c r="I33" s="23">
        <f t="shared" si="12"/>
        <v>-125</v>
      </c>
      <c r="J33" s="117">
        <f>1500/4</f>
        <v>375</v>
      </c>
      <c r="K33" s="103">
        <f>'Budget R2'!L16</f>
        <v>250</v>
      </c>
      <c r="L33" s="23">
        <f t="shared" si="13"/>
        <v>125</v>
      </c>
      <c r="M33" s="117">
        <f>1500/4</f>
        <v>375</v>
      </c>
      <c r="N33" s="103">
        <f>'Budget R2'!O16</f>
        <v>0</v>
      </c>
      <c r="O33" s="23">
        <f t="shared" si="14"/>
        <v>375</v>
      </c>
      <c r="P33" s="21">
        <f t="shared" si="8"/>
        <v>1500</v>
      </c>
      <c r="Q33" s="22">
        <f t="shared" si="8"/>
        <v>1000</v>
      </c>
      <c r="R33" s="220">
        <f t="shared" si="9"/>
        <v>500</v>
      </c>
      <c r="S33" s="243">
        <v>1000</v>
      </c>
      <c r="T33" s="244">
        <f t="shared" si="15"/>
        <v>0</v>
      </c>
    </row>
    <row r="34" spans="1:20" ht="15.75" x14ac:dyDescent="0.25">
      <c r="A34" s="19" t="s">
        <v>87</v>
      </c>
      <c r="B34" s="171" t="s">
        <v>85</v>
      </c>
      <c r="C34" s="26"/>
      <c r="D34" s="27">
        <f>360/4</f>
        <v>90</v>
      </c>
      <c r="E34" s="103">
        <f>'Budget R2'!F17</f>
        <v>0</v>
      </c>
      <c r="F34" s="23">
        <f t="shared" si="4"/>
        <v>90</v>
      </c>
      <c r="G34" s="27">
        <f>360/4</f>
        <v>90</v>
      </c>
      <c r="H34" s="103">
        <f>'Budget R2'!I17</f>
        <v>0</v>
      </c>
      <c r="I34" s="23">
        <f t="shared" si="12"/>
        <v>90</v>
      </c>
      <c r="J34" s="27">
        <f>360/4</f>
        <v>90</v>
      </c>
      <c r="K34" s="103">
        <f>'Budget R2'!L17</f>
        <v>360</v>
      </c>
      <c r="L34" s="23">
        <f t="shared" si="13"/>
        <v>-270</v>
      </c>
      <c r="M34" s="27">
        <f>360/4</f>
        <v>90</v>
      </c>
      <c r="N34" s="103">
        <f>'Budget R2'!O17</f>
        <v>0</v>
      </c>
      <c r="O34" s="23">
        <f t="shared" si="14"/>
        <v>90</v>
      </c>
      <c r="P34" s="21">
        <f t="shared" si="8"/>
        <v>360</v>
      </c>
      <c r="Q34" s="22">
        <f t="shared" si="8"/>
        <v>360</v>
      </c>
      <c r="R34" s="220">
        <f t="shared" si="9"/>
        <v>0</v>
      </c>
      <c r="S34" s="243">
        <v>360</v>
      </c>
      <c r="T34" s="244">
        <f t="shared" si="15"/>
        <v>0</v>
      </c>
    </row>
    <row r="35" spans="1:20" ht="32.25" thickBot="1" x14ac:dyDescent="0.3">
      <c r="A35" s="208"/>
      <c r="B35" s="166" t="s">
        <v>88</v>
      </c>
      <c r="C35" s="209"/>
      <c r="D35" s="210">
        <f>SUM(D33:D34)</f>
        <v>465</v>
      </c>
      <c r="E35" s="211">
        <f>SUM(E33:E34)</f>
        <v>250</v>
      </c>
      <c r="F35" s="212">
        <f t="shared" si="4"/>
        <v>215</v>
      </c>
      <c r="G35" s="210">
        <f>SUM(G33:G34)</f>
        <v>465</v>
      </c>
      <c r="H35" s="211">
        <f>SUM(H33:H34)</f>
        <v>500</v>
      </c>
      <c r="I35" s="212">
        <f t="shared" si="12"/>
        <v>-35</v>
      </c>
      <c r="J35" s="210">
        <f>SUM(J33:J34)</f>
        <v>465</v>
      </c>
      <c r="K35" s="211">
        <f>SUM(K33:K34)</f>
        <v>610</v>
      </c>
      <c r="L35" s="212">
        <f t="shared" si="13"/>
        <v>-145</v>
      </c>
      <c r="M35" s="210">
        <f>SUM(M33:M34)</f>
        <v>465</v>
      </c>
      <c r="N35" s="211">
        <f>SUM(N33:N34)</f>
        <v>0</v>
      </c>
      <c r="O35" s="212">
        <f t="shared" si="14"/>
        <v>465</v>
      </c>
      <c r="P35" s="210">
        <f t="shared" si="8"/>
        <v>1860</v>
      </c>
      <c r="Q35" s="211">
        <f t="shared" si="8"/>
        <v>1360</v>
      </c>
      <c r="R35" s="222">
        <f t="shared" si="9"/>
        <v>500</v>
      </c>
      <c r="S35" s="245">
        <f>SUM(S33:S34)</f>
        <v>1360</v>
      </c>
      <c r="T35" s="246">
        <f>SUM(T33:T34)</f>
        <v>0</v>
      </c>
    </row>
    <row r="36" spans="1:20" ht="15.75" thickBot="1" x14ac:dyDescent="0.3">
      <c r="A36" s="375" t="s">
        <v>10</v>
      </c>
      <c r="B36" s="376"/>
      <c r="C36" s="377"/>
      <c r="D36" s="35">
        <f>D26+D29+D32+D35</f>
        <v>5130</v>
      </c>
      <c r="E36" s="35">
        <f>E26+E29+E32+E35</f>
        <v>4670</v>
      </c>
      <c r="F36" s="36">
        <f t="shared" si="4"/>
        <v>460</v>
      </c>
      <c r="G36" s="35">
        <f>G26+G29+G32+G35</f>
        <v>5130</v>
      </c>
      <c r="H36" s="35">
        <f>H26+H29+H32+H35</f>
        <v>5960</v>
      </c>
      <c r="I36" s="36">
        <f t="shared" si="12"/>
        <v>-830</v>
      </c>
      <c r="J36" s="35">
        <f>J26+J29+J32+J35</f>
        <v>5130</v>
      </c>
      <c r="K36" s="35">
        <f>K26+K29+K32+K35</f>
        <v>8547</v>
      </c>
      <c r="L36" s="36">
        <f t="shared" si="6"/>
        <v>-3417</v>
      </c>
      <c r="M36" s="35">
        <f>M26+M29+M32+M35</f>
        <v>5130</v>
      </c>
      <c r="N36" s="35">
        <f>N26+N29+N32+N35</f>
        <v>0</v>
      </c>
      <c r="O36" s="36">
        <f t="shared" si="7"/>
        <v>5130</v>
      </c>
      <c r="P36" s="35">
        <f>P26+P29+P32+P35</f>
        <v>20520</v>
      </c>
      <c r="Q36" s="35">
        <f>Q26+Q29+Q32+Q35</f>
        <v>19177</v>
      </c>
      <c r="R36" s="227">
        <f t="shared" si="9"/>
        <v>1343</v>
      </c>
      <c r="S36" s="251">
        <f t="shared" ref="S36:T36" si="16">S26+S29+S32+S35</f>
        <v>19177</v>
      </c>
      <c r="T36" s="252">
        <f t="shared" si="16"/>
        <v>0</v>
      </c>
    </row>
    <row r="37" spans="1:20" ht="15.75" thickBot="1" x14ac:dyDescent="0.3">
      <c r="A37" s="359" t="s">
        <v>20</v>
      </c>
      <c r="B37" s="360"/>
      <c r="C37" s="361"/>
      <c r="D37" s="352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412"/>
      <c r="T37" s="413"/>
    </row>
    <row r="38" spans="1:20" ht="15.75" x14ac:dyDescent="0.25">
      <c r="A38" s="112" t="s">
        <v>91</v>
      </c>
      <c r="B38" s="173" t="s">
        <v>89</v>
      </c>
      <c r="C38" s="113"/>
      <c r="D38" s="114">
        <f>3000/4</f>
        <v>750</v>
      </c>
      <c r="E38" s="115">
        <f>'Budget R3'!F6</f>
        <v>500</v>
      </c>
      <c r="F38" s="104">
        <f t="shared" si="4"/>
        <v>250</v>
      </c>
      <c r="G38" s="114">
        <f>3000/4</f>
        <v>750</v>
      </c>
      <c r="H38" s="115">
        <f>'Budget R3'!I6</f>
        <v>1000</v>
      </c>
      <c r="I38" s="104">
        <f t="shared" ref="I38:I48" si="17">G38-H38</f>
        <v>-250</v>
      </c>
      <c r="J38" s="114">
        <f>3000/4</f>
        <v>750</v>
      </c>
      <c r="K38" s="115">
        <f>'Budget R3'!L6</f>
        <v>500</v>
      </c>
      <c r="L38" s="104">
        <f t="shared" ref="L38:L48" si="18">J38-K38</f>
        <v>250</v>
      </c>
      <c r="M38" s="114">
        <f>3000/4</f>
        <v>750</v>
      </c>
      <c r="N38" s="115">
        <f>'Budget R3'!O6</f>
        <v>0</v>
      </c>
      <c r="O38" s="104">
        <f t="shared" ref="O38:O48" si="19">M38-N38</f>
        <v>750</v>
      </c>
      <c r="P38" s="106">
        <f t="shared" si="8"/>
        <v>3000</v>
      </c>
      <c r="Q38" s="107">
        <f t="shared" si="8"/>
        <v>2000</v>
      </c>
      <c r="R38" s="221">
        <f t="shared" si="9"/>
        <v>1000</v>
      </c>
      <c r="S38" s="241">
        <v>2000</v>
      </c>
      <c r="T38" s="242">
        <f t="shared" ref="T38:T43" si="20">S38-Q38</f>
        <v>0</v>
      </c>
    </row>
    <row r="39" spans="1:20" ht="15.75" x14ac:dyDescent="0.25">
      <c r="A39" s="112" t="s">
        <v>92</v>
      </c>
      <c r="B39" s="173" t="s">
        <v>90</v>
      </c>
      <c r="C39" s="26"/>
      <c r="D39" s="27">
        <f>360/4</f>
        <v>90</v>
      </c>
      <c r="E39" s="115">
        <f>'Budget R3'!F7</f>
        <v>87</v>
      </c>
      <c r="F39" s="23">
        <f t="shared" si="4"/>
        <v>3</v>
      </c>
      <c r="G39" s="27">
        <f>360/4</f>
        <v>90</v>
      </c>
      <c r="H39" s="115">
        <f>'Budget R3'!I7</f>
        <v>0</v>
      </c>
      <c r="I39" s="23">
        <f t="shared" si="17"/>
        <v>90</v>
      </c>
      <c r="J39" s="27">
        <v>0</v>
      </c>
      <c r="K39" s="115">
        <f>'Budget R3'!L7</f>
        <v>93</v>
      </c>
      <c r="L39" s="23">
        <f t="shared" si="18"/>
        <v>-93</v>
      </c>
      <c r="M39" s="27">
        <v>0</v>
      </c>
      <c r="N39" s="115">
        <f>'Budget R3'!O7</f>
        <v>0</v>
      </c>
      <c r="O39" s="23">
        <f t="shared" si="19"/>
        <v>0</v>
      </c>
      <c r="P39" s="327">
        <f t="shared" si="8"/>
        <v>180</v>
      </c>
      <c r="Q39" s="328">
        <f t="shared" si="8"/>
        <v>180</v>
      </c>
      <c r="R39" s="326">
        <f t="shared" si="9"/>
        <v>0</v>
      </c>
      <c r="S39" s="243">
        <v>180</v>
      </c>
      <c r="T39" s="244">
        <f t="shared" si="20"/>
        <v>0</v>
      </c>
    </row>
    <row r="40" spans="1:20" ht="63" x14ac:dyDescent="0.25">
      <c r="A40" s="208"/>
      <c r="B40" s="166" t="s">
        <v>97</v>
      </c>
      <c r="C40" s="214"/>
      <c r="D40" s="210">
        <f>SUM(D38:D39)</f>
        <v>840</v>
      </c>
      <c r="E40" s="211">
        <f>SUM(E38:E39)</f>
        <v>587</v>
      </c>
      <c r="F40" s="218">
        <f t="shared" si="4"/>
        <v>253</v>
      </c>
      <c r="G40" s="210">
        <f>SUM(G38:G39)</f>
        <v>840</v>
      </c>
      <c r="H40" s="211">
        <f>SUM(H38:H39)</f>
        <v>1000</v>
      </c>
      <c r="I40" s="218">
        <f t="shared" si="17"/>
        <v>-160</v>
      </c>
      <c r="J40" s="210">
        <f>SUM(J38:J39)</f>
        <v>750</v>
      </c>
      <c r="K40" s="211">
        <f>SUM(K38:K39)</f>
        <v>593</v>
      </c>
      <c r="L40" s="218">
        <f t="shared" si="18"/>
        <v>157</v>
      </c>
      <c r="M40" s="210">
        <f>SUM(M38:M39)</f>
        <v>750</v>
      </c>
      <c r="N40" s="211">
        <f>SUM(N38:N39)</f>
        <v>0</v>
      </c>
      <c r="O40" s="218">
        <f t="shared" si="19"/>
        <v>750</v>
      </c>
      <c r="P40" s="210">
        <f t="shared" si="8"/>
        <v>3180</v>
      </c>
      <c r="Q40" s="211">
        <f t="shared" si="8"/>
        <v>2180</v>
      </c>
      <c r="R40" s="222">
        <f t="shared" si="9"/>
        <v>1000</v>
      </c>
      <c r="S40" s="245">
        <f>SUM(S38:S39)</f>
        <v>2180</v>
      </c>
      <c r="T40" s="246">
        <f>SUM(T38:T39)</f>
        <v>0</v>
      </c>
    </row>
    <row r="41" spans="1:20" ht="15.75" x14ac:dyDescent="0.25">
      <c r="A41" s="116" t="s">
        <v>95</v>
      </c>
      <c r="B41" s="171" t="s">
        <v>93</v>
      </c>
      <c r="C41" s="26"/>
      <c r="D41" s="27">
        <f>960/4</f>
        <v>240</v>
      </c>
      <c r="E41" s="115">
        <f>'Budget R3'!F9</f>
        <v>235</v>
      </c>
      <c r="F41" s="23">
        <f t="shared" si="4"/>
        <v>5</v>
      </c>
      <c r="G41" s="27">
        <f>960/4</f>
        <v>240</v>
      </c>
      <c r="H41" s="115">
        <f>'Budget R3'!I9</f>
        <v>0</v>
      </c>
      <c r="I41" s="23">
        <f t="shared" si="17"/>
        <v>240</v>
      </c>
      <c r="J41" s="27">
        <v>0</v>
      </c>
      <c r="K41" s="115">
        <f>'Budget R3'!L9</f>
        <v>245</v>
      </c>
      <c r="L41" s="23">
        <f t="shared" si="18"/>
        <v>-245</v>
      </c>
      <c r="M41" s="27">
        <v>0</v>
      </c>
      <c r="N41" s="115">
        <f>'Budget R3'!O9</f>
        <v>0</v>
      </c>
      <c r="O41" s="23">
        <f t="shared" si="19"/>
        <v>0</v>
      </c>
      <c r="P41" s="327">
        <f t="shared" si="8"/>
        <v>480</v>
      </c>
      <c r="Q41" s="328">
        <f t="shared" si="8"/>
        <v>480</v>
      </c>
      <c r="R41" s="326">
        <f t="shared" si="9"/>
        <v>0</v>
      </c>
      <c r="S41" s="243">
        <v>480</v>
      </c>
      <c r="T41" s="244">
        <f t="shared" si="20"/>
        <v>0</v>
      </c>
    </row>
    <row r="42" spans="1:20" ht="31.5" x14ac:dyDescent="0.25">
      <c r="A42" s="208"/>
      <c r="B42" s="166" t="s">
        <v>98</v>
      </c>
      <c r="C42" s="209"/>
      <c r="D42" s="210">
        <f>SUM(D41)</f>
        <v>240</v>
      </c>
      <c r="E42" s="211">
        <f>SUM(E41)</f>
        <v>235</v>
      </c>
      <c r="F42" s="212">
        <f t="shared" si="4"/>
        <v>5</v>
      </c>
      <c r="G42" s="210">
        <f>SUM(G41)</f>
        <v>240</v>
      </c>
      <c r="H42" s="211">
        <f>SUM(H41)</f>
        <v>0</v>
      </c>
      <c r="I42" s="212">
        <f t="shared" si="17"/>
        <v>240</v>
      </c>
      <c r="J42" s="210">
        <f>SUM(J41)</f>
        <v>0</v>
      </c>
      <c r="K42" s="211">
        <f>SUM(K41)</f>
        <v>245</v>
      </c>
      <c r="L42" s="212">
        <f t="shared" si="18"/>
        <v>-245</v>
      </c>
      <c r="M42" s="210">
        <f>SUM(M41)</f>
        <v>0</v>
      </c>
      <c r="N42" s="211">
        <f>SUM(N41)</f>
        <v>0</v>
      </c>
      <c r="O42" s="212">
        <f t="shared" si="19"/>
        <v>0</v>
      </c>
      <c r="P42" s="210">
        <f t="shared" si="8"/>
        <v>480</v>
      </c>
      <c r="Q42" s="211">
        <f t="shared" si="8"/>
        <v>480</v>
      </c>
      <c r="R42" s="222">
        <f t="shared" si="9"/>
        <v>0</v>
      </c>
      <c r="S42" s="245">
        <f>SUM(S41)</f>
        <v>480</v>
      </c>
      <c r="T42" s="246">
        <f>SUM(T41)</f>
        <v>0</v>
      </c>
    </row>
    <row r="43" spans="1:20" ht="15.75" x14ac:dyDescent="0.25">
      <c r="A43" s="19" t="s">
        <v>96</v>
      </c>
      <c r="B43" s="171" t="s">
        <v>94</v>
      </c>
      <c r="C43" s="26"/>
      <c r="D43" s="27">
        <f>600/4</f>
        <v>150</v>
      </c>
      <c r="E43" s="115">
        <f>'Budget R3'!F11</f>
        <v>150</v>
      </c>
      <c r="F43" s="23">
        <f t="shared" si="4"/>
        <v>0</v>
      </c>
      <c r="G43" s="27">
        <f>600/4</f>
        <v>150</v>
      </c>
      <c r="H43" s="115">
        <f>'Budget R3'!I11</f>
        <v>0</v>
      </c>
      <c r="I43" s="23">
        <f t="shared" si="17"/>
        <v>150</v>
      </c>
      <c r="J43" s="27">
        <v>0</v>
      </c>
      <c r="K43" s="115">
        <f>'Budget R3'!L11</f>
        <v>150</v>
      </c>
      <c r="L43" s="23">
        <f t="shared" si="18"/>
        <v>-150</v>
      </c>
      <c r="M43" s="27">
        <v>0</v>
      </c>
      <c r="N43" s="115">
        <f>'Budget R3'!O11</f>
        <v>0</v>
      </c>
      <c r="O43" s="23">
        <f t="shared" si="19"/>
        <v>0</v>
      </c>
      <c r="P43" s="327">
        <f t="shared" si="8"/>
        <v>300</v>
      </c>
      <c r="Q43" s="328">
        <f t="shared" si="8"/>
        <v>300</v>
      </c>
      <c r="R43" s="326">
        <f t="shared" si="9"/>
        <v>0</v>
      </c>
      <c r="S43" s="243">
        <v>300</v>
      </c>
      <c r="T43" s="244">
        <f t="shared" si="20"/>
        <v>0</v>
      </c>
    </row>
    <row r="44" spans="1:20" ht="47.25" x14ac:dyDescent="0.25">
      <c r="A44" s="208"/>
      <c r="B44" s="166" t="s">
        <v>99</v>
      </c>
      <c r="C44" s="214"/>
      <c r="D44" s="210">
        <f>SUM(D43)</f>
        <v>150</v>
      </c>
      <c r="E44" s="211">
        <f>SUM(E43)</f>
        <v>150</v>
      </c>
      <c r="F44" s="212">
        <f t="shared" si="4"/>
        <v>0</v>
      </c>
      <c r="G44" s="210">
        <f>SUM(G43)</f>
        <v>150</v>
      </c>
      <c r="H44" s="211">
        <f>SUM(H43)</f>
        <v>0</v>
      </c>
      <c r="I44" s="212">
        <f t="shared" si="17"/>
        <v>150</v>
      </c>
      <c r="J44" s="210">
        <f>SUM(J43)</f>
        <v>0</v>
      </c>
      <c r="K44" s="211">
        <f>SUM(K43)</f>
        <v>150</v>
      </c>
      <c r="L44" s="212">
        <f t="shared" si="18"/>
        <v>-150</v>
      </c>
      <c r="M44" s="210">
        <f>SUM(M43)</f>
        <v>0</v>
      </c>
      <c r="N44" s="211">
        <f>SUM(N43)</f>
        <v>0</v>
      </c>
      <c r="O44" s="212">
        <f t="shared" si="19"/>
        <v>0</v>
      </c>
      <c r="P44" s="210">
        <f t="shared" si="8"/>
        <v>300</v>
      </c>
      <c r="Q44" s="211">
        <f t="shared" si="8"/>
        <v>300</v>
      </c>
      <c r="R44" s="222">
        <f t="shared" si="9"/>
        <v>0</v>
      </c>
      <c r="S44" s="245">
        <f>SUM(S43)</f>
        <v>300</v>
      </c>
      <c r="T44" s="246">
        <f>SUM(T43)</f>
        <v>0</v>
      </c>
    </row>
    <row r="45" spans="1:20" ht="15.75" x14ac:dyDescent="0.25">
      <c r="A45" s="19" t="s">
        <v>229</v>
      </c>
      <c r="B45" s="171" t="s">
        <v>230</v>
      </c>
      <c r="C45" s="26"/>
      <c r="D45" s="27"/>
      <c r="E45" s="115"/>
      <c r="F45" s="23"/>
      <c r="G45" s="27"/>
      <c r="H45" s="115"/>
      <c r="I45" s="23"/>
      <c r="J45" s="27"/>
      <c r="K45" s="115"/>
      <c r="L45" s="23"/>
      <c r="M45" s="27">
        <v>5280</v>
      </c>
      <c r="N45" s="115"/>
      <c r="O45" s="23"/>
      <c r="P45" s="327">
        <f t="shared" ref="P45" si="21">M45+J45+G45+D45</f>
        <v>5280</v>
      </c>
      <c r="Q45" s="328">
        <f t="shared" ref="Q45" si="22">N45+K45+H45+E45</f>
        <v>0</v>
      </c>
      <c r="R45" s="326">
        <f t="shared" ref="R45" si="23">P45-Q45</f>
        <v>5280</v>
      </c>
      <c r="S45" s="247"/>
      <c r="T45" s="248"/>
    </row>
    <row r="46" spans="1:20" ht="32.25" thickBot="1" x14ac:dyDescent="0.3">
      <c r="A46" s="19"/>
      <c r="B46" s="166" t="s">
        <v>232</v>
      </c>
      <c r="C46" s="338"/>
      <c r="D46" s="339">
        <f t="shared" ref="D46:T46" si="24">D45</f>
        <v>0</v>
      </c>
      <c r="E46" s="340">
        <f t="shared" si="24"/>
        <v>0</v>
      </c>
      <c r="F46" s="341">
        <f t="shared" si="24"/>
        <v>0</v>
      </c>
      <c r="G46" s="339">
        <f t="shared" si="24"/>
        <v>0</v>
      </c>
      <c r="H46" s="340">
        <f t="shared" si="24"/>
        <v>0</v>
      </c>
      <c r="I46" s="341">
        <f t="shared" si="24"/>
        <v>0</v>
      </c>
      <c r="J46" s="339">
        <f t="shared" si="24"/>
        <v>0</v>
      </c>
      <c r="K46" s="340">
        <f t="shared" si="24"/>
        <v>0</v>
      </c>
      <c r="L46" s="341">
        <f t="shared" si="24"/>
        <v>0</v>
      </c>
      <c r="M46" s="339">
        <f t="shared" si="24"/>
        <v>5280</v>
      </c>
      <c r="N46" s="340">
        <f t="shared" si="24"/>
        <v>0</v>
      </c>
      <c r="O46" s="341">
        <f t="shared" si="24"/>
        <v>0</v>
      </c>
      <c r="P46" s="339">
        <f t="shared" si="24"/>
        <v>5280</v>
      </c>
      <c r="Q46" s="340">
        <f t="shared" si="24"/>
        <v>0</v>
      </c>
      <c r="R46" s="341">
        <f t="shared" si="24"/>
        <v>5280</v>
      </c>
      <c r="S46" s="342">
        <f t="shared" si="24"/>
        <v>0</v>
      </c>
      <c r="T46" s="343">
        <f t="shared" si="24"/>
        <v>0</v>
      </c>
    </row>
    <row r="47" spans="1:20" ht="15.75" thickBot="1" x14ac:dyDescent="0.3">
      <c r="A47" s="362" t="s">
        <v>11</v>
      </c>
      <c r="B47" s="363"/>
      <c r="C47" s="364"/>
      <c r="D47" s="35">
        <f>D40+D42+D44+D46</f>
        <v>1230</v>
      </c>
      <c r="E47" s="35">
        <f>E40+E42+E44+E46</f>
        <v>972</v>
      </c>
      <c r="F47" s="36">
        <f>D47-E47</f>
        <v>258</v>
      </c>
      <c r="G47" s="35">
        <f>G40+G42+G44+G46</f>
        <v>1230</v>
      </c>
      <c r="H47" s="35">
        <f>H40+H42+H44+H46</f>
        <v>1000</v>
      </c>
      <c r="I47" s="36">
        <f>G47-H47</f>
        <v>230</v>
      </c>
      <c r="J47" s="35">
        <f>J40+J42+J44+J46</f>
        <v>750</v>
      </c>
      <c r="K47" s="35">
        <f>K40+K42+K44+K46</f>
        <v>988</v>
      </c>
      <c r="L47" s="36">
        <f>J47-K47</f>
        <v>-238</v>
      </c>
      <c r="M47" s="35">
        <f>M40+M42+M44+M46</f>
        <v>6030</v>
      </c>
      <c r="N47" s="35">
        <f>N40+N42+N44+N46</f>
        <v>0</v>
      </c>
      <c r="O47" s="36">
        <f>M47-N47</f>
        <v>6030</v>
      </c>
      <c r="P47" s="35">
        <f>P40+P42+P44+P46</f>
        <v>9240</v>
      </c>
      <c r="Q47" s="35">
        <f>Q40+Q42+Q44+Q46</f>
        <v>2960</v>
      </c>
      <c r="R47" s="36">
        <f>P47-Q47</f>
        <v>6280</v>
      </c>
      <c r="S47" s="251">
        <f t="shared" ref="S47:T47" si="25">S40+S42+S44</f>
        <v>2960</v>
      </c>
      <c r="T47" s="252">
        <f t="shared" si="25"/>
        <v>0</v>
      </c>
    </row>
    <row r="48" spans="1:20" s="174" customFormat="1" thickBot="1" x14ac:dyDescent="0.25">
      <c r="A48" s="393" t="s">
        <v>12</v>
      </c>
      <c r="B48" s="394"/>
      <c r="C48" s="395"/>
      <c r="D48" s="124">
        <f>SUM(D47,D36,D21)</f>
        <v>8577.5</v>
      </c>
      <c r="E48" s="124">
        <f>SUM(E47,E36,E21)</f>
        <v>6992</v>
      </c>
      <c r="F48" s="127">
        <f t="shared" si="4"/>
        <v>1585.5</v>
      </c>
      <c r="G48" s="124">
        <f>SUM(G47,G36,G21)</f>
        <v>8577.5</v>
      </c>
      <c r="H48" s="124">
        <f>SUM(H47,H36,H21)</f>
        <v>10060</v>
      </c>
      <c r="I48" s="127">
        <f t="shared" si="17"/>
        <v>-1482.5</v>
      </c>
      <c r="J48" s="124">
        <f>SUM(J47,J36,J21)</f>
        <v>8097.5</v>
      </c>
      <c r="K48" s="124">
        <f>SUM(K47,K36,K21)</f>
        <v>11995</v>
      </c>
      <c r="L48" s="127">
        <f t="shared" si="18"/>
        <v>-3897.5</v>
      </c>
      <c r="M48" s="124">
        <f>SUM(M47,M36,M21)</f>
        <v>13377.5</v>
      </c>
      <c r="N48" s="124">
        <f>SUM(N47,N36,N21)</f>
        <v>0</v>
      </c>
      <c r="O48" s="127">
        <f t="shared" si="19"/>
        <v>13377.5</v>
      </c>
      <c r="P48" s="124">
        <f>SUM(P47,P36,P21)</f>
        <v>38630</v>
      </c>
      <c r="Q48" s="124">
        <f>SUM(Q47,Q36,Q21)</f>
        <v>29047</v>
      </c>
      <c r="R48" s="228">
        <f t="shared" si="9"/>
        <v>9583</v>
      </c>
      <c r="S48" s="255">
        <f t="shared" ref="S48:T48" si="26">SUM(S47,S36,S21)</f>
        <v>29047</v>
      </c>
      <c r="T48" s="256">
        <f t="shared" si="26"/>
        <v>0</v>
      </c>
    </row>
    <row r="49" spans="1:20" ht="15.75" thickBot="1" x14ac:dyDescent="0.3">
      <c r="A49" s="396" t="s">
        <v>37</v>
      </c>
      <c r="B49" s="397"/>
      <c r="C49" s="398"/>
      <c r="D49" s="352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412"/>
      <c r="T49" s="413"/>
    </row>
    <row r="50" spans="1:20" ht="16.5" thickBot="1" x14ac:dyDescent="0.3">
      <c r="A50" s="112" t="s">
        <v>23</v>
      </c>
      <c r="B50" s="175" t="s">
        <v>100</v>
      </c>
      <c r="C50" s="128"/>
      <c r="D50" s="102">
        <f>2400/4</f>
        <v>600</v>
      </c>
      <c r="E50" s="103">
        <f>'Office costs'!F6</f>
        <v>41.1</v>
      </c>
      <c r="F50" s="104">
        <f t="shared" si="4"/>
        <v>558.9</v>
      </c>
      <c r="G50" s="102">
        <f>2400/4</f>
        <v>600</v>
      </c>
      <c r="H50" s="103">
        <f>'Office costs'!I6</f>
        <v>44.2</v>
      </c>
      <c r="I50" s="104">
        <f t="shared" ref="I50" si="27">G50-H50</f>
        <v>555.79999999999995</v>
      </c>
      <c r="J50" s="102">
        <f>2400/4</f>
        <v>600</v>
      </c>
      <c r="K50" s="103">
        <f>'Office costs'!L6</f>
        <v>24.400000000000002</v>
      </c>
      <c r="L50" s="104">
        <f t="shared" ref="L50" si="28">J50-K50</f>
        <v>575.6</v>
      </c>
      <c r="M50" s="102">
        <f>2400/4</f>
        <v>600</v>
      </c>
      <c r="N50" s="103">
        <f>'Office costs'!O6</f>
        <v>0</v>
      </c>
      <c r="O50" s="104">
        <f t="shared" ref="O50" si="29">M50-N50</f>
        <v>600</v>
      </c>
      <c r="P50" s="106">
        <f t="shared" ref="P50:Q63" si="30">M50+J50+G50+D50</f>
        <v>2400</v>
      </c>
      <c r="Q50" s="107">
        <f t="shared" si="30"/>
        <v>109.70000000000002</v>
      </c>
      <c r="R50" s="221">
        <f t="shared" ref="R50:R65" si="31">P50-Q50</f>
        <v>2290.3000000000002</v>
      </c>
      <c r="S50" s="257">
        <v>110</v>
      </c>
      <c r="T50" s="244">
        <f>S50-Q50</f>
        <v>0.29999999999998295</v>
      </c>
    </row>
    <row r="51" spans="1:20" ht="15.75" thickBot="1" x14ac:dyDescent="0.3">
      <c r="A51" s="362" t="s">
        <v>38</v>
      </c>
      <c r="B51" s="363"/>
      <c r="C51" s="364"/>
      <c r="D51" s="35">
        <f>SUM(D50:D50)</f>
        <v>600</v>
      </c>
      <c r="E51" s="35">
        <f>SUM(E50:E50)</f>
        <v>41.1</v>
      </c>
      <c r="F51" s="36">
        <f t="shared" si="4"/>
        <v>558.9</v>
      </c>
      <c r="G51" s="35">
        <f>SUM(G50:G50)</f>
        <v>600</v>
      </c>
      <c r="H51" s="35">
        <f>SUM(H50:H50)</f>
        <v>44.2</v>
      </c>
      <c r="I51" s="36">
        <f t="shared" ref="I51:I65" si="32">G51-H51</f>
        <v>555.79999999999995</v>
      </c>
      <c r="J51" s="35">
        <f>SUM(J50:J50)</f>
        <v>600</v>
      </c>
      <c r="K51" s="35">
        <f>SUM(K50:K50)</f>
        <v>24.400000000000002</v>
      </c>
      <c r="L51" s="36">
        <f t="shared" ref="L51:L65" si="33">J51-K51</f>
        <v>575.6</v>
      </c>
      <c r="M51" s="35">
        <f>SUM(M50:M50)</f>
        <v>600</v>
      </c>
      <c r="N51" s="35">
        <f>SUM(N50:N50)</f>
        <v>0</v>
      </c>
      <c r="O51" s="36">
        <f t="shared" ref="O51:O65" si="34">M51-N51</f>
        <v>600</v>
      </c>
      <c r="P51" s="35">
        <f>SUM(P50:P50)</f>
        <v>2400</v>
      </c>
      <c r="Q51" s="37">
        <f t="shared" si="30"/>
        <v>109.70000000000002</v>
      </c>
      <c r="R51" s="227">
        <f t="shared" si="31"/>
        <v>2290.3000000000002</v>
      </c>
      <c r="S51" s="251">
        <f>S50</f>
        <v>110</v>
      </c>
      <c r="T51" s="258">
        <f>T50</f>
        <v>0.29999999999998295</v>
      </c>
    </row>
    <row r="52" spans="1:20" ht="15.75" thickBot="1" x14ac:dyDescent="0.3">
      <c r="A52" s="399" t="s">
        <v>120</v>
      </c>
      <c r="B52" s="400"/>
      <c r="C52" s="401"/>
      <c r="D52" s="352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412"/>
      <c r="T52" s="413"/>
    </row>
    <row r="53" spans="1:20" ht="15.75" x14ac:dyDescent="0.25">
      <c r="A53" s="112" t="s">
        <v>21</v>
      </c>
      <c r="B53" s="168" t="s">
        <v>101</v>
      </c>
      <c r="C53" s="131"/>
      <c r="D53" s="114">
        <f>4200/4</f>
        <v>1050</v>
      </c>
      <c r="E53" s="115">
        <f>'Staff costs'!F6</f>
        <v>700</v>
      </c>
      <c r="F53" s="104">
        <f t="shared" si="4"/>
        <v>350</v>
      </c>
      <c r="G53" s="114">
        <f>4200/4</f>
        <v>1050</v>
      </c>
      <c r="H53" s="115">
        <f>'Staff costs'!I6</f>
        <v>1400</v>
      </c>
      <c r="I53" s="104">
        <f t="shared" si="32"/>
        <v>-350</v>
      </c>
      <c r="J53" s="114">
        <f>4200/4</f>
        <v>1050</v>
      </c>
      <c r="K53" s="115">
        <f>'Staff costs'!L6</f>
        <v>700</v>
      </c>
      <c r="L53" s="104">
        <f t="shared" si="33"/>
        <v>350</v>
      </c>
      <c r="M53" s="114">
        <f>4200/4</f>
        <v>1050</v>
      </c>
      <c r="N53" s="115">
        <f>'Staff costs'!O6</f>
        <v>0</v>
      </c>
      <c r="O53" s="105">
        <f t="shared" si="34"/>
        <v>1050</v>
      </c>
      <c r="P53" s="106">
        <f t="shared" si="30"/>
        <v>4200</v>
      </c>
      <c r="Q53" s="107">
        <f t="shared" si="30"/>
        <v>2800</v>
      </c>
      <c r="R53" s="221">
        <f t="shared" si="31"/>
        <v>1400</v>
      </c>
      <c r="S53" s="247">
        <v>2800</v>
      </c>
      <c r="T53" s="248">
        <f t="shared" ref="T53:T54" si="35">S53-Q53</f>
        <v>0</v>
      </c>
    </row>
    <row r="54" spans="1:20" ht="16.5" thickBot="1" x14ac:dyDescent="0.3">
      <c r="A54" s="116" t="s">
        <v>22</v>
      </c>
      <c r="B54" s="168" t="s">
        <v>102</v>
      </c>
      <c r="C54" s="130"/>
      <c r="D54" s="133">
        <f>3000/4</f>
        <v>750</v>
      </c>
      <c r="E54" s="115">
        <f>'Staff costs'!F7</f>
        <v>500</v>
      </c>
      <c r="F54" s="23">
        <f t="shared" si="4"/>
        <v>250</v>
      </c>
      <c r="G54" s="133">
        <f>3000/4</f>
        <v>750</v>
      </c>
      <c r="H54" s="115">
        <f>'Staff costs'!I7</f>
        <v>1000</v>
      </c>
      <c r="I54" s="23">
        <f t="shared" si="32"/>
        <v>-250</v>
      </c>
      <c r="J54" s="133">
        <f>3000/4</f>
        <v>750</v>
      </c>
      <c r="K54" s="115">
        <f>'Staff costs'!L7</f>
        <v>500</v>
      </c>
      <c r="L54" s="23">
        <f t="shared" si="33"/>
        <v>250</v>
      </c>
      <c r="M54" s="133">
        <f>3000/4</f>
        <v>750</v>
      </c>
      <c r="N54" s="115">
        <f>'Staff costs'!O7</f>
        <v>0</v>
      </c>
      <c r="O54" s="24">
        <f t="shared" si="34"/>
        <v>750</v>
      </c>
      <c r="P54" s="21">
        <f t="shared" si="30"/>
        <v>3000</v>
      </c>
      <c r="Q54" s="22">
        <f t="shared" si="30"/>
        <v>2000</v>
      </c>
      <c r="R54" s="220">
        <f t="shared" si="31"/>
        <v>1000</v>
      </c>
      <c r="S54" s="243">
        <v>2000</v>
      </c>
      <c r="T54" s="244">
        <f t="shared" si="35"/>
        <v>0</v>
      </c>
    </row>
    <row r="55" spans="1:20" ht="15.75" thickBot="1" x14ac:dyDescent="0.3">
      <c r="A55" s="362" t="s">
        <v>13</v>
      </c>
      <c r="B55" s="363"/>
      <c r="C55" s="364"/>
      <c r="D55" s="35">
        <f>SUM(D53:D54)</f>
        <v>1800</v>
      </c>
      <c r="E55" s="35">
        <f>SUM(E53:E54)</f>
        <v>1200</v>
      </c>
      <c r="F55" s="36">
        <f t="shared" si="4"/>
        <v>600</v>
      </c>
      <c r="G55" s="35">
        <f>SUM(G53:G54)</f>
        <v>1800</v>
      </c>
      <c r="H55" s="35">
        <f>SUM(H53:H54)</f>
        <v>2400</v>
      </c>
      <c r="I55" s="36">
        <f t="shared" si="32"/>
        <v>-600</v>
      </c>
      <c r="J55" s="35">
        <f>SUM(J53:J54)</f>
        <v>1800</v>
      </c>
      <c r="K55" s="35">
        <f>SUM(K53:K54)</f>
        <v>1200</v>
      </c>
      <c r="L55" s="36">
        <f t="shared" si="33"/>
        <v>600</v>
      </c>
      <c r="M55" s="35">
        <f>SUM(M53:M54)</f>
        <v>1800</v>
      </c>
      <c r="N55" s="35">
        <f>SUM(N53:N54)</f>
        <v>0</v>
      </c>
      <c r="O55" s="36">
        <f t="shared" si="34"/>
        <v>1800</v>
      </c>
      <c r="P55" s="35">
        <f>SUM(P53:P54)</f>
        <v>7200</v>
      </c>
      <c r="Q55" s="37">
        <f t="shared" si="30"/>
        <v>4800</v>
      </c>
      <c r="R55" s="227">
        <f t="shared" si="31"/>
        <v>2400</v>
      </c>
      <c r="S55" s="251">
        <f>SUM(S53:S54)</f>
        <v>4800</v>
      </c>
      <c r="T55" s="258">
        <f>SUM(T53:T54)</f>
        <v>0</v>
      </c>
    </row>
    <row r="56" spans="1:20" ht="15.75" thickBot="1" x14ac:dyDescent="0.3">
      <c r="A56" s="393" t="s">
        <v>39</v>
      </c>
      <c r="B56" s="394"/>
      <c r="C56" s="395"/>
      <c r="D56" s="124">
        <f>D51+D55</f>
        <v>2400</v>
      </c>
      <c r="E56" s="124">
        <f>E51+E55</f>
        <v>1241.0999999999999</v>
      </c>
      <c r="F56" s="125">
        <f t="shared" si="4"/>
        <v>1158.9000000000001</v>
      </c>
      <c r="G56" s="124">
        <f>G51+G55</f>
        <v>2400</v>
      </c>
      <c r="H56" s="124">
        <f>H51+H55</f>
        <v>2444.1999999999998</v>
      </c>
      <c r="I56" s="125">
        <f t="shared" si="32"/>
        <v>-44.199999999999818</v>
      </c>
      <c r="J56" s="124">
        <f>J51+J55</f>
        <v>2400</v>
      </c>
      <c r="K56" s="124">
        <f>K51+K55</f>
        <v>1224.4000000000001</v>
      </c>
      <c r="L56" s="125">
        <f t="shared" si="33"/>
        <v>1175.5999999999999</v>
      </c>
      <c r="M56" s="124">
        <f>M51+M55</f>
        <v>2400</v>
      </c>
      <c r="N56" s="124">
        <f>N51+N55</f>
        <v>0</v>
      </c>
      <c r="O56" s="125">
        <f t="shared" si="34"/>
        <v>2400</v>
      </c>
      <c r="P56" s="124">
        <f t="shared" si="30"/>
        <v>9600</v>
      </c>
      <c r="Q56" s="126">
        <f t="shared" si="30"/>
        <v>4909.7</v>
      </c>
      <c r="R56" s="228">
        <f t="shared" si="31"/>
        <v>4690.3</v>
      </c>
      <c r="S56" s="255">
        <f>S55+S51</f>
        <v>4910</v>
      </c>
      <c r="T56" s="259">
        <f>T55+T51</f>
        <v>0.29999999999998295</v>
      </c>
    </row>
    <row r="57" spans="1:20" ht="15.75" thickBot="1" x14ac:dyDescent="0.3">
      <c r="A57" s="390" t="s">
        <v>14</v>
      </c>
      <c r="B57" s="391"/>
      <c r="C57" s="392"/>
      <c r="D57" s="138">
        <f>D56+D48</f>
        <v>10977.5</v>
      </c>
      <c r="E57" s="138">
        <f>E56+E48</f>
        <v>8233.1</v>
      </c>
      <c r="F57" s="139">
        <f t="shared" si="4"/>
        <v>2744.3999999999996</v>
      </c>
      <c r="G57" s="138">
        <f>G56+G48</f>
        <v>10977.5</v>
      </c>
      <c r="H57" s="138">
        <f>H56+H48</f>
        <v>12504.2</v>
      </c>
      <c r="I57" s="139">
        <f t="shared" si="32"/>
        <v>-1526.7000000000007</v>
      </c>
      <c r="J57" s="138">
        <f>J56+J48</f>
        <v>10497.5</v>
      </c>
      <c r="K57" s="138">
        <f>K56+K48</f>
        <v>13219.4</v>
      </c>
      <c r="L57" s="139">
        <f t="shared" si="33"/>
        <v>-2721.8999999999996</v>
      </c>
      <c r="M57" s="138">
        <f>M56+M48</f>
        <v>15777.5</v>
      </c>
      <c r="N57" s="138">
        <f>N56+N48</f>
        <v>0</v>
      </c>
      <c r="O57" s="139">
        <f t="shared" si="34"/>
        <v>15777.5</v>
      </c>
      <c r="P57" s="138">
        <f>P56+P48</f>
        <v>48230</v>
      </c>
      <c r="Q57" s="140">
        <f>N57+K57+H57+E57</f>
        <v>33956.699999999997</v>
      </c>
      <c r="R57" s="229">
        <f t="shared" si="31"/>
        <v>14273.300000000003</v>
      </c>
      <c r="S57" s="264">
        <f>S56+S48</f>
        <v>33957</v>
      </c>
      <c r="T57" s="265">
        <f>T56+T48</f>
        <v>0.29999999999998295</v>
      </c>
    </row>
    <row r="58" spans="1:20" x14ac:dyDescent="0.25">
      <c r="A58" s="402" t="s">
        <v>40</v>
      </c>
      <c r="B58" s="403"/>
      <c r="C58" s="404"/>
      <c r="D58" s="142">
        <f>D57*0.05</f>
        <v>548.875</v>
      </c>
      <c r="E58" s="142"/>
      <c r="F58" s="143">
        <f t="shared" si="4"/>
        <v>548.875</v>
      </c>
      <c r="G58" s="142">
        <f>G57*0.05</f>
        <v>548.875</v>
      </c>
      <c r="H58" s="142"/>
      <c r="I58" s="143">
        <f t="shared" si="32"/>
        <v>548.875</v>
      </c>
      <c r="J58" s="142">
        <f>J57*0.05</f>
        <v>524.875</v>
      </c>
      <c r="K58" s="142"/>
      <c r="L58" s="143">
        <f t="shared" si="33"/>
        <v>524.875</v>
      </c>
      <c r="M58" s="142">
        <f>M57*0.05</f>
        <v>788.875</v>
      </c>
      <c r="N58" s="142">
        <f>N57*0.05</f>
        <v>0</v>
      </c>
      <c r="O58" s="143">
        <f t="shared" si="34"/>
        <v>788.875</v>
      </c>
      <c r="P58" s="144">
        <f>P57*0.05</f>
        <v>2411.5</v>
      </c>
      <c r="Q58" s="145">
        <f t="shared" si="30"/>
        <v>0</v>
      </c>
      <c r="R58" s="223">
        <f t="shared" si="31"/>
        <v>2411.5</v>
      </c>
      <c r="S58" s="324"/>
      <c r="T58" s="325">
        <f>S58+Q58</f>
        <v>0</v>
      </c>
    </row>
    <row r="59" spans="1:20" ht="15.75" thickBot="1" x14ac:dyDescent="0.3">
      <c r="A59" s="405" t="s">
        <v>15</v>
      </c>
      <c r="B59" s="406"/>
      <c r="C59" s="407"/>
      <c r="D59" s="147">
        <f>SUM(D60:D63)</f>
        <v>0</v>
      </c>
      <c r="E59" s="147">
        <f>SUM(E60:E63)</f>
        <v>0</v>
      </c>
      <c r="F59" s="148">
        <f t="shared" si="4"/>
        <v>0</v>
      </c>
      <c r="G59" s="147">
        <f>SUM(G60:G63)</f>
        <v>0</v>
      </c>
      <c r="H59" s="147">
        <f>SUM(H60:H63)</f>
        <v>0</v>
      </c>
      <c r="I59" s="148">
        <f t="shared" si="32"/>
        <v>0</v>
      </c>
      <c r="J59" s="147">
        <f>SUM(J60:J63)</f>
        <v>0</v>
      </c>
      <c r="K59" s="147">
        <f>SUM(K60:K63)</f>
        <v>0</v>
      </c>
      <c r="L59" s="148">
        <f t="shared" si="33"/>
        <v>0</v>
      </c>
      <c r="M59" s="147">
        <f>SUM(M60:M63)</f>
        <v>0</v>
      </c>
      <c r="N59" s="147">
        <f>SUM(N60:N63)</f>
        <v>0</v>
      </c>
      <c r="O59" s="148">
        <f t="shared" si="34"/>
        <v>0</v>
      </c>
      <c r="P59" s="149">
        <f>SUM(P60:P63)</f>
        <v>0</v>
      </c>
      <c r="Q59" s="150">
        <f t="shared" si="30"/>
        <v>0</v>
      </c>
      <c r="R59" s="224">
        <f t="shared" si="31"/>
        <v>0</v>
      </c>
      <c r="S59" s="260"/>
      <c r="T59" s="261">
        <f>S59-Q59</f>
        <v>0</v>
      </c>
    </row>
    <row r="60" spans="1:20" x14ac:dyDescent="0.25">
      <c r="A60" s="116"/>
      <c r="B60" s="132"/>
      <c r="C60" s="130"/>
      <c r="D60" s="152"/>
      <c r="E60" s="153"/>
      <c r="F60" s="23">
        <f t="shared" si="4"/>
        <v>0</v>
      </c>
      <c r="G60" s="152"/>
      <c r="H60" s="153"/>
      <c r="I60" s="23">
        <f t="shared" si="32"/>
        <v>0</v>
      </c>
      <c r="J60" s="152"/>
      <c r="K60" s="153"/>
      <c r="L60" s="23">
        <f t="shared" si="33"/>
        <v>0</v>
      </c>
      <c r="M60" s="152"/>
      <c r="N60" s="153"/>
      <c r="O60" s="24">
        <f t="shared" si="34"/>
        <v>0</v>
      </c>
      <c r="P60" s="21">
        <f t="shared" si="30"/>
        <v>0</v>
      </c>
      <c r="Q60" s="22">
        <f t="shared" si="30"/>
        <v>0</v>
      </c>
      <c r="R60" s="220">
        <f t="shared" si="31"/>
        <v>0</v>
      </c>
      <c r="S60" s="243"/>
      <c r="T60" s="244"/>
    </row>
    <row r="61" spans="1:20" x14ac:dyDescent="0.25">
      <c r="A61" s="116"/>
      <c r="B61" s="132"/>
      <c r="C61" s="130"/>
      <c r="D61" s="152"/>
      <c r="E61" s="153"/>
      <c r="F61" s="23">
        <f t="shared" si="4"/>
        <v>0</v>
      </c>
      <c r="G61" s="152"/>
      <c r="H61" s="153"/>
      <c r="I61" s="23">
        <f t="shared" si="32"/>
        <v>0</v>
      </c>
      <c r="J61" s="152"/>
      <c r="K61" s="153"/>
      <c r="L61" s="23">
        <f t="shared" si="33"/>
        <v>0</v>
      </c>
      <c r="M61" s="152"/>
      <c r="N61" s="153"/>
      <c r="O61" s="24">
        <f t="shared" si="34"/>
        <v>0</v>
      </c>
      <c r="P61" s="21">
        <f t="shared" si="30"/>
        <v>0</v>
      </c>
      <c r="Q61" s="22">
        <f t="shared" si="30"/>
        <v>0</v>
      </c>
      <c r="R61" s="220">
        <f t="shared" si="31"/>
        <v>0</v>
      </c>
      <c r="S61" s="243"/>
      <c r="T61" s="244"/>
    </row>
    <row r="62" spans="1:20" x14ac:dyDescent="0.25">
      <c r="A62" s="116"/>
      <c r="B62" s="129"/>
      <c r="C62" s="130"/>
      <c r="D62" s="152"/>
      <c r="E62" s="153"/>
      <c r="F62" s="23">
        <f t="shared" si="4"/>
        <v>0</v>
      </c>
      <c r="G62" s="152"/>
      <c r="H62" s="153"/>
      <c r="I62" s="23">
        <f t="shared" si="32"/>
        <v>0</v>
      </c>
      <c r="J62" s="152"/>
      <c r="K62" s="153"/>
      <c r="L62" s="23">
        <f t="shared" si="33"/>
        <v>0</v>
      </c>
      <c r="M62" s="152"/>
      <c r="N62" s="153"/>
      <c r="O62" s="24">
        <f t="shared" si="34"/>
        <v>0</v>
      </c>
      <c r="P62" s="21">
        <f t="shared" si="30"/>
        <v>0</v>
      </c>
      <c r="Q62" s="22">
        <f t="shared" si="30"/>
        <v>0</v>
      </c>
      <c r="R62" s="220">
        <f t="shared" si="31"/>
        <v>0</v>
      </c>
      <c r="S62" s="243"/>
      <c r="T62" s="244"/>
    </row>
    <row r="63" spans="1:20" ht="15.75" thickBot="1" x14ac:dyDescent="0.3">
      <c r="A63" s="135"/>
      <c r="B63" s="136"/>
      <c r="C63" s="137"/>
      <c r="D63" s="154"/>
      <c r="E63" s="155"/>
      <c r="F63" s="32">
        <f t="shared" si="4"/>
        <v>0</v>
      </c>
      <c r="G63" s="154"/>
      <c r="H63" s="155"/>
      <c r="I63" s="32">
        <f t="shared" si="32"/>
        <v>0</v>
      </c>
      <c r="J63" s="154"/>
      <c r="K63" s="155"/>
      <c r="L63" s="32">
        <f t="shared" si="33"/>
        <v>0</v>
      </c>
      <c r="M63" s="154"/>
      <c r="N63" s="155"/>
      <c r="O63" s="33">
        <f t="shared" si="34"/>
        <v>0</v>
      </c>
      <c r="P63" s="30">
        <f t="shared" si="30"/>
        <v>0</v>
      </c>
      <c r="Q63" s="31">
        <f t="shared" si="30"/>
        <v>0</v>
      </c>
      <c r="R63" s="225">
        <f t="shared" si="31"/>
        <v>0</v>
      </c>
      <c r="S63" s="243"/>
      <c r="T63" s="244"/>
    </row>
    <row r="64" spans="1:20" ht="15.75" thickBot="1" x14ac:dyDescent="0.3">
      <c r="A64" s="393" t="s">
        <v>16</v>
      </c>
      <c r="B64" s="394"/>
      <c r="C64" s="395"/>
      <c r="D64" s="124">
        <f>D59+D58</f>
        <v>548.875</v>
      </c>
      <c r="E64" s="124">
        <f>E59+E58</f>
        <v>0</v>
      </c>
      <c r="F64" s="125">
        <f t="shared" si="4"/>
        <v>548.875</v>
      </c>
      <c r="G64" s="124">
        <f>G59+G58</f>
        <v>548.875</v>
      </c>
      <c r="H64" s="126">
        <f>H59+H58</f>
        <v>0</v>
      </c>
      <c r="I64" s="125">
        <f t="shared" si="32"/>
        <v>548.875</v>
      </c>
      <c r="J64" s="124">
        <f>J59+J58</f>
        <v>524.875</v>
      </c>
      <c r="K64" s="126">
        <f>K59+K58</f>
        <v>0</v>
      </c>
      <c r="L64" s="125">
        <f t="shared" si="33"/>
        <v>524.875</v>
      </c>
      <c r="M64" s="124">
        <f>M59+M58</f>
        <v>788.875</v>
      </c>
      <c r="N64" s="126">
        <f>N59+N58</f>
        <v>0</v>
      </c>
      <c r="O64" s="125">
        <f t="shared" si="34"/>
        <v>788.875</v>
      </c>
      <c r="P64" s="124">
        <f>P59+P58</f>
        <v>2411.5</v>
      </c>
      <c r="Q64" s="126">
        <f>Q59+Q58</f>
        <v>0</v>
      </c>
      <c r="R64" s="228">
        <f t="shared" si="31"/>
        <v>2411.5</v>
      </c>
      <c r="S64" s="262">
        <f t="shared" ref="S64:T64" si="36">S59+S58</f>
        <v>0</v>
      </c>
      <c r="T64" s="263">
        <f t="shared" si="36"/>
        <v>0</v>
      </c>
    </row>
    <row r="65" spans="1:20" ht="15.75" thickBot="1" x14ac:dyDescent="0.3">
      <c r="A65" s="390" t="s">
        <v>17</v>
      </c>
      <c r="B65" s="391"/>
      <c r="C65" s="392"/>
      <c r="D65" s="138">
        <f>D57+D64</f>
        <v>11526.375</v>
      </c>
      <c r="E65" s="138">
        <f>E57+E64</f>
        <v>8233.1</v>
      </c>
      <c r="F65" s="139">
        <f t="shared" si="4"/>
        <v>3293.2749999999996</v>
      </c>
      <c r="G65" s="138">
        <f>G57+G64</f>
        <v>11526.375</v>
      </c>
      <c r="H65" s="140">
        <f>H57+H64</f>
        <v>12504.2</v>
      </c>
      <c r="I65" s="139">
        <f t="shared" si="32"/>
        <v>-977.82500000000073</v>
      </c>
      <c r="J65" s="138">
        <f>J57+J64</f>
        <v>11022.375</v>
      </c>
      <c r="K65" s="140">
        <f>K57+K64</f>
        <v>13219.4</v>
      </c>
      <c r="L65" s="139">
        <f t="shared" si="33"/>
        <v>-2197.0249999999996</v>
      </c>
      <c r="M65" s="138">
        <f>M57+M64</f>
        <v>16566.375</v>
      </c>
      <c r="N65" s="140">
        <f>N57+N64</f>
        <v>0</v>
      </c>
      <c r="O65" s="139">
        <f t="shared" si="34"/>
        <v>16566.375</v>
      </c>
      <c r="P65" s="138">
        <f>P57+P64</f>
        <v>50641.5</v>
      </c>
      <c r="Q65" s="140">
        <f>Q57+Q64</f>
        <v>33956.699999999997</v>
      </c>
      <c r="R65" s="229">
        <f t="shared" si="31"/>
        <v>16684.800000000003</v>
      </c>
      <c r="S65" s="264">
        <f t="shared" ref="S65:T65" si="37">S57+S64</f>
        <v>33957</v>
      </c>
      <c r="T65" s="265">
        <f t="shared" si="37"/>
        <v>0.29999999999998295</v>
      </c>
    </row>
    <row r="66" spans="1:20" x14ac:dyDescent="0.25">
      <c r="A66" s="156"/>
      <c r="B66" s="156"/>
      <c r="C66" s="157"/>
      <c r="D66" s="158"/>
      <c r="E66" s="159"/>
      <c r="F66" s="158"/>
      <c r="G66" s="158"/>
      <c r="H66" s="159"/>
      <c r="I66" s="158"/>
      <c r="J66" s="158"/>
      <c r="K66" s="159"/>
      <c r="L66" s="158"/>
      <c r="M66" s="158"/>
      <c r="N66" s="158"/>
      <c r="O66" s="158"/>
      <c r="P66" s="160">
        <v>0</v>
      </c>
      <c r="Q66" s="161"/>
      <c r="R66" s="160"/>
    </row>
  </sheetData>
  <mergeCells count="42">
    <mergeCell ref="D52:R52"/>
    <mergeCell ref="A55:C55"/>
    <mergeCell ref="A56:C56"/>
    <mergeCell ref="A57:C57"/>
    <mergeCell ref="A37:C37"/>
    <mergeCell ref="D37:R37"/>
    <mergeCell ref="A47:C47"/>
    <mergeCell ref="A48:C48"/>
    <mergeCell ref="A49:C49"/>
    <mergeCell ref="D49:R49"/>
    <mergeCell ref="A58:C58"/>
    <mergeCell ref="A59:C59"/>
    <mergeCell ref="A64:C64"/>
    <mergeCell ref="A65:C65"/>
    <mergeCell ref="A51:C51"/>
    <mergeCell ref="A52:C52"/>
    <mergeCell ref="A36:C36"/>
    <mergeCell ref="A5:B5"/>
    <mergeCell ref="D6:R6"/>
    <mergeCell ref="A7:A8"/>
    <mergeCell ref="B7:B8"/>
    <mergeCell ref="C7:C8"/>
    <mergeCell ref="D7:F7"/>
    <mergeCell ref="G7:I7"/>
    <mergeCell ref="J7:L7"/>
    <mergeCell ref="M7:O7"/>
    <mergeCell ref="P7:R7"/>
    <mergeCell ref="A9:C9"/>
    <mergeCell ref="D9:R9"/>
    <mergeCell ref="A21:C21"/>
    <mergeCell ref="A22:C22"/>
    <mergeCell ref="D22:R22"/>
    <mergeCell ref="C5:D5"/>
    <mergeCell ref="A4:B4"/>
    <mergeCell ref="A1:R1"/>
    <mergeCell ref="A2:R2"/>
    <mergeCell ref="A3:R3"/>
    <mergeCell ref="S9:T9"/>
    <mergeCell ref="S22:T22"/>
    <mergeCell ref="S37:T37"/>
    <mergeCell ref="S49:T49"/>
    <mergeCell ref="S52:T52"/>
  </mergeCells>
  <pageMargins left="0.2" right="0.24" top="0.43" bottom="1.68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4"/>
  <sheetViews>
    <sheetView zoomScale="75" zoomScaleNormal="75" workbookViewId="0">
      <selection sqref="A1:XFD2"/>
    </sheetView>
  </sheetViews>
  <sheetFormatPr baseColWidth="10" defaultColWidth="11.42578125" defaultRowHeight="15" x14ac:dyDescent="0.25"/>
  <cols>
    <col min="1" max="1" width="11.42578125" style="162"/>
    <col min="2" max="2" width="46.5703125" style="162" customWidth="1"/>
    <col min="3" max="3" width="11.42578125" style="162"/>
    <col min="4" max="4" width="15.28515625" style="1" customWidth="1"/>
    <col min="5" max="5" width="11.42578125" style="1"/>
    <col min="6" max="6" width="16.5703125" style="1" customWidth="1"/>
    <col min="7" max="7" width="15.140625" style="1" customWidth="1"/>
    <col min="8" max="8" width="11.42578125" style="1"/>
    <col min="9" max="9" width="14.5703125" style="1" customWidth="1"/>
    <col min="10" max="10" width="13.140625" style="1" customWidth="1"/>
    <col min="11" max="11" width="11.42578125" style="1"/>
    <col min="12" max="12" width="12.85546875" style="1" customWidth="1"/>
    <col min="13" max="13" width="14.85546875" style="1" customWidth="1"/>
    <col min="14" max="14" width="11.42578125" style="1"/>
    <col min="15" max="16" width="14" style="1" customWidth="1"/>
    <col min="17" max="17" width="11.42578125" style="1"/>
    <col min="18" max="18" width="14.7109375" style="1" customWidth="1"/>
    <col min="19" max="16384" width="11.42578125" style="1"/>
  </cols>
  <sheetData>
    <row r="1" spans="1:18" x14ac:dyDescent="0.25">
      <c r="A1" s="355" t="s">
        <v>35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</row>
    <row r="2" spans="1:18" x14ac:dyDescent="0.25">
      <c r="A2" s="355" t="s">
        <v>36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</row>
    <row r="3" spans="1:18" x14ac:dyDescent="0.25">
      <c r="A3" s="355" t="s">
        <v>1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</row>
    <row r="4" spans="1:18" x14ac:dyDescent="0.25">
      <c r="A4" s="368" t="s">
        <v>0</v>
      </c>
      <c r="B4" s="368"/>
      <c r="C4" s="163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  <c r="Q4" s="120"/>
      <c r="R4" s="120"/>
    </row>
    <row r="5" spans="1:18" ht="15.75" thickBot="1" x14ac:dyDescent="0.3">
      <c r="A5" s="368" t="s">
        <v>25</v>
      </c>
      <c r="B5" s="368"/>
      <c r="C5" s="121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20"/>
      <c r="Q5" s="120"/>
      <c r="R5" s="120"/>
    </row>
    <row r="6" spans="1:18" ht="15.75" thickBot="1" x14ac:dyDescent="0.3">
      <c r="A6" s="122"/>
      <c r="B6" s="122"/>
      <c r="C6" s="163"/>
      <c r="D6" s="369" t="s">
        <v>26</v>
      </c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1"/>
    </row>
    <row r="7" spans="1:18" ht="15.75" thickBot="1" x14ac:dyDescent="0.3">
      <c r="A7" s="383" t="s">
        <v>2</v>
      </c>
      <c r="B7" s="388" t="s">
        <v>3</v>
      </c>
      <c r="C7" s="378" t="s">
        <v>4</v>
      </c>
      <c r="D7" s="380" t="s">
        <v>107</v>
      </c>
      <c r="E7" s="381"/>
      <c r="F7" s="382"/>
      <c r="G7" s="372" t="s">
        <v>108</v>
      </c>
      <c r="H7" s="373"/>
      <c r="I7" s="374"/>
      <c r="J7" s="372" t="s">
        <v>109</v>
      </c>
      <c r="K7" s="373"/>
      <c r="L7" s="374"/>
      <c r="M7" s="372" t="s">
        <v>110</v>
      </c>
      <c r="N7" s="373"/>
      <c r="O7" s="374"/>
      <c r="P7" s="356" t="s">
        <v>5</v>
      </c>
      <c r="Q7" s="357"/>
      <c r="R7" s="358"/>
    </row>
    <row r="8" spans="1:18" ht="15.75" thickBot="1" x14ac:dyDescent="0.3">
      <c r="A8" s="384"/>
      <c r="B8" s="389"/>
      <c r="C8" s="379"/>
      <c r="D8" s="3" t="s">
        <v>6</v>
      </c>
      <c r="E8" s="4" t="s">
        <v>7</v>
      </c>
      <c r="F8" s="5" t="s">
        <v>8</v>
      </c>
      <c r="G8" s="3" t="s">
        <v>6</v>
      </c>
      <c r="H8" s="4" t="s">
        <v>7</v>
      </c>
      <c r="I8" s="5" t="s">
        <v>8</v>
      </c>
      <c r="J8" s="3" t="s">
        <v>6</v>
      </c>
      <c r="K8" s="4" t="s">
        <v>7</v>
      </c>
      <c r="L8" s="6" t="s">
        <v>8</v>
      </c>
      <c r="M8" s="3" t="s">
        <v>6</v>
      </c>
      <c r="N8" s="4" t="s">
        <v>7</v>
      </c>
      <c r="O8" s="6" t="s">
        <v>8</v>
      </c>
      <c r="P8" s="7" t="s">
        <v>6</v>
      </c>
      <c r="Q8" s="8" t="s">
        <v>7</v>
      </c>
      <c r="R8" s="9" t="s">
        <v>8</v>
      </c>
    </row>
    <row r="9" spans="1:18" ht="15.75" thickBot="1" x14ac:dyDescent="0.3">
      <c r="A9" s="359" t="s">
        <v>18</v>
      </c>
      <c r="B9" s="360"/>
      <c r="C9" s="361"/>
      <c r="D9" s="365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7"/>
    </row>
    <row r="10" spans="1:18" ht="15.75" x14ac:dyDescent="0.25">
      <c r="A10" s="10" t="s">
        <v>59</v>
      </c>
      <c r="B10" s="164" t="s">
        <v>49</v>
      </c>
      <c r="C10" s="11"/>
      <c r="D10" s="12">
        <v>800</v>
      </c>
      <c r="E10" s="13"/>
      <c r="F10" s="14">
        <f>D10-E10</f>
        <v>800</v>
      </c>
      <c r="G10" s="12">
        <v>800</v>
      </c>
      <c r="H10" s="13"/>
      <c r="I10" s="14">
        <f>G10-H10</f>
        <v>800</v>
      </c>
      <c r="J10" s="12">
        <v>800</v>
      </c>
      <c r="K10" s="13"/>
      <c r="L10" s="14">
        <f>J10-K10</f>
        <v>800</v>
      </c>
      <c r="M10" s="12">
        <v>800</v>
      </c>
      <c r="N10" s="13"/>
      <c r="O10" s="15">
        <f>M10-N10</f>
        <v>800</v>
      </c>
      <c r="P10" s="16">
        <f>M10+J10+G10+D10</f>
        <v>3200</v>
      </c>
      <c r="Q10" s="17">
        <f>N10+K10+H10+E10</f>
        <v>0</v>
      </c>
      <c r="R10" s="18">
        <f>P10-Q10</f>
        <v>3200</v>
      </c>
    </row>
    <row r="11" spans="1:18" ht="15.75" x14ac:dyDescent="0.25">
      <c r="A11" s="10" t="s">
        <v>60</v>
      </c>
      <c r="B11" s="164" t="s">
        <v>50</v>
      </c>
      <c r="C11" s="20"/>
      <c r="D11" s="102">
        <f>3600/4</f>
        <v>900</v>
      </c>
      <c r="E11" s="22"/>
      <c r="F11" s="23">
        <f t="shared" ref="F11:F63" si="0">D11-E11</f>
        <v>900</v>
      </c>
      <c r="G11" s="102">
        <f>3600/4</f>
        <v>900</v>
      </c>
      <c r="H11" s="22"/>
      <c r="I11" s="23">
        <f t="shared" ref="I11:I21" si="1">G11-H11</f>
        <v>900</v>
      </c>
      <c r="J11" s="102">
        <f>3600/4</f>
        <v>900</v>
      </c>
      <c r="K11" s="22"/>
      <c r="L11" s="23">
        <f t="shared" ref="L11:L36" si="2">J11-K11</f>
        <v>900</v>
      </c>
      <c r="M11" s="102">
        <f>3600/4</f>
        <v>900</v>
      </c>
      <c r="N11" s="22"/>
      <c r="O11" s="24">
        <f t="shared" ref="O11:O36" si="3">M11-N11</f>
        <v>900</v>
      </c>
      <c r="P11" s="21">
        <f t="shared" ref="P11:Q44" si="4">M11+J11+G11+D11</f>
        <v>3600</v>
      </c>
      <c r="Q11" s="22">
        <f t="shared" si="4"/>
        <v>0</v>
      </c>
      <c r="R11" s="25">
        <f t="shared" ref="R11:R46" si="5">P11-Q11</f>
        <v>3600</v>
      </c>
    </row>
    <row r="12" spans="1:18" ht="15.75" x14ac:dyDescent="0.25">
      <c r="A12" s="10" t="s">
        <v>61</v>
      </c>
      <c r="B12" s="164" t="s">
        <v>51</v>
      </c>
      <c r="C12" s="26"/>
      <c r="D12" s="27">
        <f>200/4</f>
        <v>50</v>
      </c>
      <c r="E12" s="28"/>
      <c r="F12" s="23">
        <f t="shared" si="0"/>
        <v>50</v>
      </c>
      <c r="G12" s="27">
        <f>200/4</f>
        <v>50</v>
      </c>
      <c r="H12" s="28"/>
      <c r="I12" s="23">
        <f t="shared" si="1"/>
        <v>50</v>
      </c>
      <c r="J12" s="27">
        <f>200/4</f>
        <v>50</v>
      </c>
      <c r="K12" s="28"/>
      <c r="L12" s="23">
        <f t="shared" si="2"/>
        <v>50</v>
      </c>
      <c r="M12" s="27">
        <f>200/4</f>
        <v>50</v>
      </c>
      <c r="N12" s="28"/>
      <c r="O12" s="24">
        <f t="shared" si="3"/>
        <v>50</v>
      </c>
      <c r="P12" s="21">
        <f t="shared" si="4"/>
        <v>200</v>
      </c>
      <c r="Q12" s="22">
        <f t="shared" si="4"/>
        <v>0</v>
      </c>
      <c r="R12" s="25">
        <f t="shared" si="5"/>
        <v>200</v>
      </c>
    </row>
    <row r="13" spans="1:18" ht="15.75" x14ac:dyDescent="0.25">
      <c r="A13" s="10" t="s">
        <v>62</v>
      </c>
      <c r="B13" s="164" t="s">
        <v>52</v>
      </c>
      <c r="C13" s="26"/>
      <c r="D13" s="27">
        <f>720/4</f>
        <v>180</v>
      </c>
      <c r="E13" s="28"/>
      <c r="F13" s="23">
        <f t="shared" si="0"/>
        <v>180</v>
      </c>
      <c r="G13" s="27">
        <f>720/4</f>
        <v>180</v>
      </c>
      <c r="H13" s="28"/>
      <c r="I13" s="23">
        <f t="shared" si="1"/>
        <v>180</v>
      </c>
      <c r="J13" s="27">
        <f>720/4</f>
        <v>180</v>
      </c>
      <c r="K13" s="28"/>
      <c r="L13" s="23">
        <f t="shared" si="2"/>
        <v>180</v>
      </c>
      <c r="M13" s="27">
        <f>720/4</f>
        <v>180</v>
      </c>
      <c r="N13" s="28"/>
      <c r="O13" s="24">
        <f t="shared" si="3"/>
        <v>180</v>
      </c>
      <c r="P13" s="21">
        <f t="shared" si="4"/>
        <v>720</v>
      </c>
      <c r="Q13" s="22">
        <f t="shared" si="4"/>
        <v>0</v>
      </c>
      <c r="R13" s="25">
        <f t="shared" si="5"/>
        <v>720</v>
      </c>
    </row>
    <row r="14" spans="1:18" ht="47.25" x14ac:dyDescent="0.25">
      <c r="A14" s="19"/>
      <c r="B14" s="165" t="s">
        <v>53</v>
      </c>
      <c r="C14" s="26"/>
      <c r="D14" s="21">
        <f>SUM(D10:D13)</f>
        <v>1930</v>
      </c>
      <c r="E14" s="22"/>
      <c r="F14" s="172">
        <f t="shared" si="0"/>
        <v>1930</v>
      </c>
      <c r="G14" s="21">
        <f>SUM(G10:G13)</f>
        <v>1930</v>
      </c>
      <c r="H14" s="22"/>
      <c r="I14" s="172">
        <f t="shared" si="1"/>
        <v>1930</v>
      </c>
      <c r="J14" s="21">
        <f>SUM(J10:J13)</f>
        <v>1930</v>
      </c>
      <c r="K14" s="22"/>
      <c r="L14" s="172">
        <f t="shared" si="2"/>
        <v>1930</v>
      </c>
      <c r="M14" s="21">
        <f>SUM(M10:M13)</f>
        <v>1930</v>
      </c>
      <c r="N14" s="22"/>
      <c r="O14" s="25">
        <f t="shared" si="3"/>
        <v>1930</v>
      </c>
      <c r="P14" s="21">
        <f t="shared" si="4"/>
        <v>7720</v>
      </c>
      <c r="Q14" s="22">
        <f t="shared" si="4"/>
        <v>0</v>
      </c>
      <c r="R14" s="25">
        <f t="shared" si="5"/>
        <v>7720</v>
      </c>
    </row>
    <row r="15" spans="1:18" ht="15.75" x14ac:dyDescent="0.25">
      <c r="A15" s="19" t="s">
        <v>63</v>
      </c>
      <c r="B15" s="164" t="s">
        <v>54</v>
      </c>
      <c r="C15" s="26"/>
      <c r="D15" s="27">
        <f>200/4</f>
        <v>50</v>
      </c>
      <c r="E15" s="28"/>
      <c r="F15" s="23">
        <f t="shared" si="0"/>
        <v>50</v>
      </c>
      <c r="G15" s="27">
        <f>200/4</f>
        <v>50</v>
      </c>
      <c r="H15" s="28"/>
      <c r="I15" s="23">
        <f t="shared" si="1"/>
        <v>50</v>
      </c>
      <c r="J15" s="27">
        <f>200/4</f>
        <v>50</v>
      </c>
      <c r="K15" s="28"/>
      <c r="L15" s="23">
        <f t="shared" si="2"/>
        <v>50</v>
      </c>
      <c r="M15" s="27">
        <f>200/4</f>
        <v>50</v>
      </c>
      <c r="N15" s="28"/>
      <c r="O15" s="24">
        <f t="shared" si="3"/>
        <v>50</v>
      </c>
      <c r="P15" s="21">
        <f t="shared" si="4"/>
        <v>200</v>
      </c>
      <c r="Q15" s="22">
        <f t="shared" si="4"/>
        <v>0</v>
      </c>
      <c r="R15" s="25">
        <f t="shared" si="5"/>
        <v>200</v>
      </c>
    </row>
    <row r="16" spans="1:18" ht="31.5" x14ac:dyDescent="0.25">
      <c r="A16" s="19" t="s">
        <v>64</v>
      </c>
      <c r="B16" s="164" t="s">
        <v>55</v>
      </c>
      <c r="C16" s="26"/>
      <c r="D16" s="27">
        <f>300/4</f>
        <v>75</v>
      </c>
      <c r="E16" s="28"/>
      <c r="F16" s="23">
        <f t="shared" si="0"/>
        <v>75</v>
      </c>
      <c r="G16" s="27">
        <f>300/4</f>
        <v>75</v>
      </c>
      <c r="H16" s="28"/>
      <c r="I16" s="23">
        <f t="shared" si="1"/>
        <v>75</v>
      </c>
      <c r="J16" s="27">
        <f>300/4</f>
        <v>75</v>
      </c>
      <c r="K16" s="28"/>
      <c r="L16" s="23">
        <f t="shared" si="2"/>
        <v>75</v>
      </c>
      <c r="M16" s="27">
        <f>300/4</f>
        <v>75</v>
      </c>
      <c r="N16" s="28"/>
      <c r="O16" s="24">
        <f t="shared" si="3"/>
        <v>75</v>
      </c>
      <c r="P16" s="21">
        <f t="shared" si="4"/>
        <v>300</v>
      </c>
      <c r="Q16" s="22">
        <f t="shared" si="4"/>
        <v>0</v>
      </c>
      <c r="R16" s="25">
        <f t="shared" si="5"/>
        <v>300</v>
      </c>
    </row>
    <row r="17" spans="1:19" ht="15.75" x14ac:dyDescent="0.25">
      <c r="A17" s="19" t="s">
        <v>65</v>
      </c>
      <c r="B17" s="164" t="s">
        <v>56</v>
      </c>
      <c r="C17" s="26"/>
      <c r="D17" s="27">
        <f>150/4</f>
        <v>37.5</v>
      </c>
      <c r="E17" s="28"/>
      <c r="F17" s="23">
        <f t="shared" si="0"/>
        <v>37.5</v>
      </c>
      <c r="G17" s="27">
        <f>150/4</f>
        <v>37.5</v>
      </c>
      <c r="H17" s="28"/>
      <c r="I17" s="23">
        <f t="shared" si="1"/>
        <v>37.5</v>
      </c>
      <c r="J17" s="27">
        <f>150/4</f>
        <v>37.5</v>
      </c>
      <c r="K17" s="28"/>
      <c r="L17" s="23">
        <f t="shared" si="2"/>
        <v>37.5</v>
      </c>
      <c r="M17" s="27">
        <f>150/4</f>
        <v>37.5</v>
      </c>
      <c r="N17" s="28"/>
      <c r="O17" s="24">
        <f t="shared" si="3"/>
        <v>37.5</v>
      </c>
      <c r="P17" s="21">
        <f t="shared" si="4"/>
        <v>150</v>
      </c>
      <c r="Q17" s="22">
        <f t="shared" si="4"/>
        <v>0</v>
      </c>
      <c r="R17" s="25">
        <f t="shared" si="5"/>
        <v>150</v>
      </c>
    </row>
    <row r="18" spans="1:19" ht="15.75" x14ac:dyDescent="0.25">
      <c r="A18" s="19" t="s">
        <v>66</v>
      </c>
      <c r="B18" s="164" t="s">
        <v>57</v>
      </c>
      <c r="C18" s="26"/>
      <c r="D18" s="27">
        <f>100/4</f>
        <v>25</v>
      </c>
      <c r="E18" s="28"/>
      <c r="F18" s="23">
        <f t="shared" si="0"/>
        <v>25</v>
      </c>
      <c r="G18" s="27">
        <f>100/4</f>
        <v>25</v>
      </c>
      <c r="H18" s="28"/>
      <c r="I18" s="23">
        <f t="shared" si="1"/>
        <v>25</v>
      </c>
      <c r="J18" s="27">
        <f>100/4</f>
        <v>25</v>
      </c>
      <c r="K18" s="28"/>
      <c r="L18" s="23">
        <f t="shared" si="2"/>
        <v>25</v>
      </c>
      <c r="M18" s="27">
        <f>100/4</f>
        <v>25</v>
      </c>
      <c r="N18" s="28"/>
      <c r="O18" s="24">
        <f t="shared" si="3"/>
        <v>25</v>
      </c>
      <c r="P18" s="21">
        <f t="shared" si="4"/>
        <v>100</v>
      </c>
      <c r="Q18" s="22">
        <f t="shared" si="4"/>
        <v>0</v>
      </c>
      <c r="R18" s="25">
        <f t="shared" si="5"/>
        <v>100</v>
      </c>
    </row>
    <row r="19" spans="1:19" ht="31.5" x14ac:dyDescent="0.25">
      <c r="A19" s="19" t="s">
        <v>67</v>
      </c>
      <c r="B19" s="164" t="s">
        <v>58</v>
      </c>
      <c r="C19" s="20"/>
      <c r="D19" s="27">
        <v>0</v>
      </c>
      <c r="E19" s="22"/>
      <c r="F19" s="23">
        <f t="shared" si="0"/>
        <v>0</v>
      </c>
      <c r="G19" s="27">
        <v>0</v>
      </c>
      <c r="H19" s="22"/>
      <c r="I19" s="23">
        <f t="shared" si="1"/>
        <v>0</v>
      </c>
      <c r="J19" s="27">
        <v>0</v>
      </c>
      <c r="K19" s="22"/>
      <c r="L19" s="23">
        <f t="shared" si="2"/>
        <v>0</v>
      </c>
      <c r="M19" s="27">
        <v>0</v>
      </c>
      <c r="N19" s="22"/>
      <c r="O19" s="24">
        <f t="shared" si="3"/>
        <v>0</v>
      </c>
      <c r="P19" s="21">
        <f t="shared" si="4"/>
        <v>0</v>
      </c>
      <c r="Q19" s="22">
        <f t="shared" si="4"/>
        <v>0</v>
      </c>
      <c r="R19" s="25">
        <f t="shared" si="5"/>
        <v>0</v>
      </c>
    </row>
    <row r="20" spans="1:19" ht="63.75" thickBot="1" x14ac:dyDescent="0.3">
      <c r="A20" s="19"/>
      <c r="B20" s="166" t="s">
        <v>68</v>
      </c>
      <c r="C20" s="26"/>
      <c r="D20" s="21">
        <f>SUM(D15:D19)</f>
        <v>187.5</v>
      </c>
      <c r="E20" s="22"/>
      <c r="F20" s="172">
        <f t="shared" si="0"/>
        <v>187.5</v>
      </c>
      <c r="G20" s="21">
        <f>SUM(G15:G19)</f>
        <v>187.5</v>
      </c>
      <c r="H20" s="22"/>
      <c r="I20" s="172">
        <f t="shared" si="1"/>
        <v>187.5</v>
      </c>
      <c r="J20" s="21">
        <f>SUM(J15:J19)</f>
        <v>187.5</v>
      </c>
      <c r="K20" s="22"/>
      <c r="L20" s="172">
        <f t="shared" si="2"/>
        <v>187.5</v>
      </c>
      <c r="M20" s="21">
        <f>SUM(M15:M19)</f>
        <v>187.5</v>
      </c>
      <c r="N20" s="22"/>
      <c r="O20" s="25">
        <f t="shared" si="3"/>
        <v>187.5</v>
      </c>
      <c r="P20" s="21">
        <f t="shared" si="4"/>
        <v>750</v>
      </c>
      <c r="Q20" s="22">
        <f t="shared" si="4"/>
        <v>0</v>
      </c>
      <c r="R20" s="25">
        <f t="shared" si="5"/>
        <v>750</v>
      </c>
    </row>
    <row r="21" spans="1:19" ht="15.75" thickBot="1" x14ac:dyDescent="0.3">
      <c r="A21" s="362" t="s">
        <v>9</v>
      </c>
      <c r="B21" s="363"/>
      <c r="C21" s="364"/>
      <c r="D21" s="35">
        <f>D20+D14</f>
        <v>2117.5</v>
      </c>
      <c r="E21" s="35">
        <f>E20+E14</f>
        <v>0</v>
      </c>
      <c r="F21" s="36">
        <f t="shared" si="0"/>
        <v>2117.5</v>
      </c>
      <c r="G21" s="35">
        <f>G20+G14</f>
        <v>2117.5</v>
      </c>
      <c r="H21" s="35">
        <f>H20+H14</f>
        <v>0</v>
      </c>
      <c r="I21" s="36">
        <f t="shared" si="1"/>
        <v>2117.5</v>
      </c>
      <c r="J21" s="35">
        <f>J20+J14</f>
        <v>2117.5</v>
      </c>
      <c r="K21" s="35">
        <f>K20+K14</f>
        <v>0</v>
      </c>
      <c r="L21" s="36">
        <f t="shared" si="2"/>
        <v>2117.5</v>
      </c>
      <c r="M21" s="35">
        <f>M20+M14</f>
        <v>2117.5</v>
      </c>
      <c r="N21" s="35">
        <f>N20+N14</f>
        <v>0</v>
      </c>
      <c r="O21" s="36">
        <f t="shared" si="3"/>
        <v>2117.5</v>
      </c>
      <c r="P21" s="35">
        <f>P20+P14</f>
        <v>8470</v>
      </c>
      <c r="Q21" s="35">
        <f>Q20+Q14</f>
        <v>0</v>
      </c>
      <c r="R21" s="36">
        <f t="shared" si="5"/>
        <v>8470</v>
      </c>
    </row>
    <row r="22" spans="1:19" ht="15.75" thickBot="1" x14ac:dyDescent="0.3">
      <c r="A22" s="385" t="s">
        <v>19</v>
      </c>
      <c r="B22" s="386"/>
      <c r="C22" s="387"/>
      <c r="D22" s="352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4"/>
      <c r="S22" s="123"/>
    </row>
    <row r="23" spans="1:19" ht="15.75" x14ac:dyDescent="0.25">
      <c r="A23" s="10" t="s">
        <v>72</v>
      </c>
      <c r="B23" s="164" t="s">
        <v>69</v>
      </c>
      <c r="C23" s="101"/>
      <c r="D23" s="102">
        <f>1500/4</f>
        <v>375</v>
      </c>
      <c r="E23" s="103"/>
      <c r="F23" s="104">
        <f t="shared" si="0"/>
        <v>375</v>
      </c>
      <c r="G23" s="102">
        <f>1500/4</f>
        <v>375</v>
      </c>
      <c r="H23" s="103"/>
      <c r="I23" s="104">
        <f t="shared" ref="I23:I36" si="6">G23-H23</f>
        <v>375</v>
      </c>
      <c r="J23" s="102">
        <f>1500/4</f>
        <v>375</v>
      </c>
      <c r="K23" s="103"/>
      <c r="L23" s="104">
        <f t="shared" ref="L23:L35" si="7">J23-K23</f>
        <v>375</v>
      </c>
      <c r="M23" s="102">
        <f>1500/4</f>
        <v>375</v>
      </c>
      <c r="N23" s="103"/>
      <c r="O23" s="104">
        <f t="shared" ref="O23:O35" si="8">M23-N23</f>
        <v>375</v>
      </c>
      <c r="P23" s="106">
        <f t="shared" si="4"/>
        <v>1500</v>
      </c>
      <c r="Q23" s="107">
        <f t="shared" si="4"/>
        <v>0</v>
      </c>
      <c r="R23" s="108">
        <f t="shared" si="5"/>
        <v>1500</v>
      </c>
    </row>
    <row r="24" spans="1:19" ht="15.75" x14ac:dyDescent="0.25">
      <c r="A24" s="10" t="s">
        <v>73</v>
      </c>
      <c r="B24" s="164" t="s">
        <v>70</v>
      </c>
      <c r="C24" s="29"/>
      <c r="D24" s="27">
        <f>2640/4</f>
        <v>660</v>
      </c>
      <c r="E24" s="22"/>
      <c r="F24" s="23">
        <f t="shared" si="0"/>
        <v>660</v>
      </c>
      <c r="G24" s="27">
        <f>2640/4</f>
        <v>660</v>
      </c>
      <c r="H24" s="22"/>
      <c r="I24" s="23">
        <f t="shared" si="6"/>
        <v>660</v>
      </c>
      <c r="J24" s="27">
        <f>2640/4</f>
        <v>660</v>
      </c>
      <c r="K24" s="22"/>
      <c r="L24" s="23">
        <f t="shared" si="7"/>
        <v>660</v>
      </c>
      <c r="M24" s="27">
        <f>2640/4</f>
        <v>660</v>
      </c>
      <c r="N24" s="22"/>
      <c r="O24" s="23">
        <f t="shared" si="8"/>
        <v>660</v>
      </c>
      <c r="P24" s="21">
        <f t="shared" si="4"/>
        <v>2640</v>
      </c>
      <c r="Q24" s="22">
        <f t="shared" si="4"/>
        <v>0</v>
      </c>
      <c r="R24" s="25">
        <f t="shared" si="5"/>
        <v>2640</v>
      </c>
    </row>
    <row r="25" spans="1:19" ht="15.75" x14ac:dyDescent="0.25">
      <c r="A25" s="10" t="s">
        <v>74</v>
      </c>
      <c r="B25" s="164" t="s">
        <v>71</v>
      </c>
      <c r="C25" s="26"/>
      <c r="D25" s="27">
        <f>2400/4</f>
        <v>600</v>
      </c>
      <c r="E25" s="28"/>
      <c r="F25" s="23">
        <f t="shared" si="0"/>
        <v>600</v>
      </c>
      <c r="G25" s="27">
        <f>2400/4</f>
        <v>600</v>
      </c>
      <c r="H25" s="28"/>
      <c r="I25" s="23">
        <f t="shared" si="6"/>
        <v>600</v>
      </c>
      <c r="J25" s="27">
        <f>2400/4</f>
        <v>600</v>
      </c>
      <c r="K25" s="28"/>
      <c r="L25" s="23">
        <f t="shared" si="7"/>
        <v>600</v>
      </c>
      <c r="M25" s="27">
        <f>2400/4</f>
        <v>600</v>
      </c>
      <c r="N25" s="28"/>
      <c r="O25" s="23">
        <f t="shared" si="8"/>
        <v>600</v>
      </c>
      <c r="P25" s="21">
        <f t="shared" si="4"/>
        <v>2400</v>
      </c>
      <c r="Q25" s="22">
        <f t="shared" si="4"/>
        <v>0</v>
      </c>
      <c r="R25" s="25">
        <f t="shared" si="5"/>
        <v>2400</v>
      </c>
    </row>
    <row r="26" spans="1:19" ht="47.25" x14ac:dyDescent="0.25">
      <c r="A26" s="10"/>
      <c r="B26" s="166" t="s">
        <v>75</v>
      </c>
      <c r="C26" s="29"/>
      <c r="D26" s="21">
        <f>SUM(D23:D25)</f>
        <v>1635</v>
      </c>
      <c r="E26" s="22"/>
      <c r="F26" s="172">
        <f t="shared" si="0"/>
        <v>1635</v>
      </c>
      <c r="G26" s="21">
        <f>SUM(G23:G25)</f>
        <v>1635</v>
      </c>
      <c r="H26" s="22"/>
      <c r="I26" s="172">
        <f t="shared" si="6"/>
        <v>1635</v>
      </c>
      <c r="J26" s="21">
        <f>SUM(J23:J25)</f>
        <v>1635</v>
      </c>
      <c r="K26" s="22"/>
      <c r="L26" s="172">
        <f t="shared" si="7"/>
        <v>1635</v>
      </c>
      <c r="M26" s="21">
        <f>SUM(M23:M25)</f>
        <v>1635</v>
      </c>
      <c r="N26" s="22"/>
      <c r="O26" s="172">
        <f t="shared" si="8"/>
        <v>1635</v>
      </c>
      <c r="P26" s="21">
        <f t="shared" si="4"/>
        <v>6540</v>
      </c>
      <c r="Q26" s="22">
        <f t="shared" si="4"/>
        <v>0</v>
      </c>
      <c r="R26" s="25">
        <f t="shared" si="5"/>
        <v>6540</v>
      </c>
    </row>
    <row r="27" spans="1:19" ht="15.75" x14ac:dyDescent="0.25">
      <c r="A27" s="19" t="s">
        <v>77</v>
      </c>
      <c r="B27" s="164" t="s">
        <v>76</v>
      </c>
      <c r="C27" s="26"/>
      <c r="D27" s="27">
        <v>850</v>
      </c>
      <c r="E27" s="28"/>
      <c r="F27" s="23">
        <f t="shared" si="0"/>
        <v>850</v>
      </c>
      <c r="G27" s="27">
        <v>850</v>
      </c>
      <c r="H27" s="28"/>
      <c r="I27" s="23">
        <f t="shared" si="6"/>
        <v>850</v>
      </c>
      <c r="J27" s="27">
        <v>850</v>
      </c>
      <c r="K27" s="28"/>
      <c r="L27" s="23">
        <f t="shared" si="7"/>
        <v>850</v>
      </c>
      <c r="M27" s="27">
        <v>850</v>
      </c>
      <c r="N27" s="28"/>
      <c r="O27" s="23">
        <f t="shared" si="8"/>
        <v>850</v>
      </c>
      <c r="P27" s="21">
        <f t="shared" si="4"/>
        <v>3400</v>
      </c>
      <c r="Q27" s="22">
        <f t="shared" si="4"/>
        <v>0</v>
      </c>
      <c r="R27" s="25">
        <f t="shared" si="5"/>
        <v>3400</v>
      </c>
    </row>
    <row r="28" spans="1:19" ht="15.75" x14ac:dyDescent="0.25">
      <c r="A28" s="19" t="s">
        <v>78</v>
      </c>
      <c r="B28" s="164" t="s">
        <v>51</v>
      </c>
      <c r="C28" s="26"/>
      <c r="D28" s="27">
        <f>720/4</f>
        <v>180</v>
      </c>
      <c r="E28" s="28"/>
      <c r="F28" s="23">
        <f t="shared" si="0"/>
        <v>180</v>
      </c>
      <c r="G28" s="27">
        <f>720/4</f>
        <v>180</v>
      </c>
      <c r="H28" s="28"/>
      <c r="I28" s="23">
        <f t="shared" si="6"/>
        <v>180</v>
      </c>
      <c r="J28" s="27">
        <f>720/4</f>
        <v>180</v>
      </c>
      <c r="K28" s="28"/>
      <c r="L28" s="23">
        <f t="shared" si="7"/>
        <v>180</v>
      </c>
      <c r="M28" s="27">
        <f>720/4</f>
        <v>180</v>
      </c>
      <c r="N28" s="28"/>
      <c r="O28" s="23">
        <f t="shared" si="8"/>
        <v>180</v>
      </c>
      <c r="P28" s="21">
        <f t="shared" si="4"/>
        <v>720</v>
      </c>
      <c r="Q28" s="22">
        <f t="shared" si="4"/>
        <v>0</v>
      </c>
      <c r="R28" s="25">
        <f t="shared" si="5"/>
        <v>720</v>
      </c>
    </row>
    <row r="29" spans="1:19" ht="63" x14ac:dyDescent="0.25">
      <c r="A29" s="109"/>
      <c r="B29" s="167" t="s">
        <v>79</v>
      </c>
      <c r="C29" s="29"/>
      <c r="D29" s="110">
        <f>SUM(D27:D28)</f>
        <v>1030</v>
      </c>
      <c r="E29" s="111"/>
      <c r="F29" s="172">
        <f t="shared" si="0"/>
        <v>1030</v>
      </c>
      <c r="G29" s="110">
        <f>SUM(G27:G28)</f>
        <v>1030</v>
      </c>
      <c r="H29" s="111"/>
      <c r="I29" s="172">
        <f t="shared" si="6"/>
        <v>1030</v>
      </c>
      <c r="J29" s="110">
        <f>SUM(J27:J28)</f>
        <v>1030</v>
      </c>
      <c r="K29" s="111"/>
      <c r="L29" s="172">
        <f t="shared" si="7"/>
        <v>1030</v>
      </c>
      <c r="M29" s="110">
        <f>SUM(M27:M28)</f>
        <v>1030</v>
      </c>
      <c r="N29" s="111"/>
      <c r="O29" s="172">
        <f t="shared" si="8"/>
        <v>1030</v>
      </c>
      <c r="P29" s="21">
        <f t="shared" si="4"/>
        <v>4120</v>
      </c>
      <c r="Q29" s="22">
        <f t="shared" si="4"/>
        <v>0</v>
      </c>
      <c r="R29" s="25">
        <f t="shared" si="5"/>
        <v>4120</v>
      </c>
    </row>
    <row r="30" spans="1:19" ht="15.75" x14ac:dyDescent="0.25">
      <c r="A30" s="19" t="s">
        <v>81</v>
      </c>
      <c r="B30" s="168" t="s">
        <v>80</v>
      </c>
      <c r="C30" s="26"/>
      <c r="D30" s="27">
        <v>2550</v>
      </c>
      <c r="E30" s="28"/>
      <c r="F30" s="23">
        <f t="shared" si="0"/>
        <v>2550</v>
      </c>
      <c r="G30" s="27">
        <v>2550</v>
      </c>
      <c r="H30" s="28"/>
      <c r="I30" s="23">
        <f t="shared" si="6"/>
        <v>2550</v>
      </c>
      <c r="J30" s="27">
        <v>2550</v>
      </c>
      <c r="K30" s="28"/>
      <c r="L30" s="23">
        <f t="shared" si="7"/>
        <v>2550</v>
      </c>
      <c r="M30" s="27">
        <v>2550</v>
      </c>
      <c r="N30" s="28"/>
      <c r="O30" s="23">
        <f t="shared" si="8"/>
        <v>2550</v>
      </c>
      <c r="P30" s="21">
        <f t="shared" si="4"/>
        <v>10200</v>
      </c>
      <c r="Q30" s="22">
        <f t="shared" si="4"/>
        <v>0</v>
      </c>
      <c r="R30" s="25">
        <f t="shared" si="5"/>
        <v>10200</v>
      </c>
    </row>
    <row r="31" spans="1:19" ht="15.75" x14ac:dyDescent="0.25">
      <c r="A31" s="19" t="s">
        <v>83</v>
      </c>
      <c r="B31" s="168" t="s">
        <v>84</v>
      </c>
      <c r="C31" s="26"/>
      <c r="D31" s="27">
        <f>2520/4</f>
        <v>630</v>
      </c>
      <c r="E31" s="28"/>
      <c r="F31" s="23">
        <f t="shared" si="0"/>
        <v>630</v>
      </c>
      <c r="G31" s="27">
        <f>2520/4</f>
        <v>630</v>
      </c>
      <c r="H31" s="28"/>
      <c r="I31" s="23">
        <f t="shared" si="6"/>
        <v>630</v>
      </c>
      <c r="J31" s="27">
        <f>2520/4</f>
        <v>630</v>
      </c>
      <c r="K31" s="28"/>
      <c r="L31" s="23">
        <f t="shared" si="7"/>
        <v>630</v>
      </c>
      <c r="M31" s="27">
        <f>2520/4</f>
        <v>630</v>
      </c>
      <c r="N31" s="28"/>
      <c r="O31" s="23">
        <f t="shared" si="8"/>
        <v>630</v>
      </c>
      <c r="P31" s="21">
        <f t="shared" si="4"/>
        <v>2520</v>
      </c>
      <c r="Q31" s="22"/>
      <c r="R31" s="25"/>
    </row>
    <row r="32" spans="1:19" ht="31.5" x14ac:dyDescent="0.25">
      <c r="A32" s="19"/>
      <c r="B32" s="169" t="s">
        <v>82</v>
      </c>
      <c r="C32" s="26"/>
      <c r="D32" s="21">
        <f>SUM(D30:D31)</f>
        <v>3180</v>
      </c>
      <c r="E32" s="22"/>
      <c r="F32" s="172">
        <f t="shared" si="0"/>
        <v>3180</v>
      </c>
      <c r="G32" s="21">
        <f>SUM(G30:G31)</f>
        <v>3180</v>
      </c>
      <c r="H32" s="22"/>
      <c r="I32" s="172">
        <f t="shared" si="6"/>
        <v>3180</v>
      </c>
      <c r="J32" s="21">
        <f>SUM(J30:J31)</f>
        <v>3180</v>
      </c>
      <c r="K32" s="22"/>
      <c r="L32" s="172">
        <f t="shared" si="7"/>
        <v>3180</v>
      </c>
      <c r="M32" s="21">
        <f>SUM(M30:M31)</f>
        <v>3180</v>
      </c>
      <c r="N32" s="22"/>
      <c r="O32" s="172">
        <f t="shared" si="8"/>
        <v>3180</v>
      </c>
      <c r="P32" s="21">
        <f t="shared" si="4"/>
        <v>12720</v>
      </c>
      <c r="Q32" s="22">
        <f t="shared" si="4"/>
        <v>0</v>
      </c>
      <c r="R32" s="25">
        <f t="shared" si="5"/>
        <v>12720</v>
      </c>
    </row>
    <row r="33" spans="1:18" ht="15.75" x14ac:dyDescent="0.25">
      <c r="A33" s="19" t="s">
        <v>86</v>
      </c>
      <c r="B33" s="170" t="s">
        <v>69</v>
      </c>
      <c r="C33" s="29"/>
      <c r="D33" s="117">
        <f>1500/4</f>
        <v>375</v>
      </c>
      <c r="E33" s="111"/>
      <c r="F33" s="23">
        <f t="shared" si="0"/>
        <v>375</v>
      </c>
      <c r="G33" s="117">
        <f>1500/4</f>
        <v>375</v>
      </c>
      <c r="H33" s="111"/>
      <c r="I33" s="23">
        <f t="shared" si="6"/>
        <v>375</v>
      </c>
      <c r="J33" s="117">
        <f>1500/4</f>
        <v>375</v>
      </c>
      <c r="K33" s="111"/>
      <c r="L33" s="23">
        <f t="shared" si="7"/>
        <v>375</v>
      </c>
      <c r="M33" s="117">
        <f>1500/4</f>
        <v>375</v>
      </c>
      <c r="N33" s="111"/>
      <c r="O33" s="23">
        <f t="shared" si="8"/>
        <v>375</v>
      </c>
      <c r="P33" s="21">
        <f t="shared" si="4"/>
        <v>1500</v>
      </c>
      <c r="Q33" s="22">
        <f t="shared" si="4"/>
        <v>0</v>
      </c>
      <c r="R33" s="25">
        <f t="shared" si="5"/>
        <v>1500</v>
      </c>
    </row>
    <row r="34" spans="1:18" ht="15.75" x14ac:dyDescent="0.25">
      <c r="A34" s="19" t="s">
        <v>87</v>
      </c>
      <c r="B34" s="171" t="s">
        <v>85</v>
      </c>
      <c r="C34" s="26"/>
      <c r="D34" s="27">
        <f>360/4</f>
        <v>90</v>
      </c>
      <c r="E34" s="28"/>
      <c r="F34" s="23">
        <f t="shared" si="0"/>
        <v>90</v>
      </c>
      <c r="G34" s="27">
        <f>360/4</f>
        <v>90</v>
      </c>
      <c r="H34" s="28"/>
      <c r="I34" s="23">
        <f t="shared" si="6"/>
        <v>90</v>
      </c>
      <c r="J34" s="27">
        <f>360/4</f>
        <v>90</v>
      </c>
      <c r="K34" s="28"/>
      <c r="L34" s="23">
        <f t="shared" si="7"/>
        <v>90</v>
      </c>
      <c r="M34" s="27">
        <f>360/4</f>
        <v>90</v>
      </c>
      <c r="N34" s="28"/>
      <c r="O34" s="23">
        <f t="shared" si="8"/>
        <v>90</v>
      </c>
      <c r="P34" s="21">
        <f t="shared" si="4"/>
        <v>360</v>
      </c>
      <c r="Q34" s="22">
        <f t="shared" si="4"/>
        <v>0</v>
      </c>
      <c r="R34" s="25">
        <f t="shared" si="5"/>
        <v>360</v>
      </c>
    </row>
    <row r="35" spans="1:18" ht="32.25" thickBot="1" x14ac:dyDescent="0.3">
      <c r="A35" s="19"/>
      <c r="B35" s="166" t="s">
        <v>88</v>
      </c>
      <c r="C35" s="26"/>
      <c r="D35" s="21">
        <f>SUM(D33:D34)</f>
        <v>465</v>
      </c>
      <c r="E35" s="22"/>
      <c r="F35" s="172">
        <f t="shared" si="0"/>
        <v>465</v>
      </c>
      <c r="G35" s="21">
        <f>SUM(G33:G34)</f>
        <v>465</v>
      </c>
      <c r="H35" s="22"/>
      <c r="I35" s="172">
        <f t="shared" si="6"/>
        <v>465</v>
      </c>
      <c r="J35" s="21">
        <f>SUM(J33:J34)</f>
        <v>465</v>
      </c>
      <c r="K35" s="22"/>
      <c r="L35" s="172">
        <f t="shared" si="7"/>
        <v>465</v>
      </c>
      <c r="M35" s="21">
        <f>SUM(M33:M34)</f>
        <v>465</v>
      </c>
      <c r="N35" s="22"/>
      <c r="O35" s="172">
        <f t="shared" si="8"/>
        <v>465</v>
      </c>
      <c r="P35" s="21">
        <f t="shared" si="4"/>
        <v>1860</v>
      </c>
      <c r="Q35" s="22">
        <f t="shared" si="4"/>
        <v>0</v>
      </c>
      <c r="R35" s="25">
        <f t="shared" si="5"/>
        <v>1860</v>
      </c>
    </row>
    <row r="36" spans="1:18" ht="15.75" thickBot="1" x14ac:dyDescent="0.3">
      <c r="A36" s="375" t="s">
        <v>10</v>
      </c>
      <c r="B36" s="376"/>
      <c r="C36" s="377"/>
      <c r="D36" s="35">
        <f>D26+D29+D32+D35</f>
        <v>6310</v>
      </c>
      <c r="E36" s="35">
        <f>SUM(E23:E35)</f>
        <v>0</v>
      </c>
      <c r="F36" s="36">
        <f t="shared" si="0"/>
        <v>6310</v>
      </c>
      <c r="G36" s="35">
        <f>G26+G29+G32+G35</f>
        <v>6310</v>
      </c>
      <c r="H36" s="35">
        <f>SUM(H23:H35)</f>
        <v>0</v>
      </c>
      <c r="I36" s="36">
        <f t="shared" si="6"/>
        <v>6310</v>
      </c>
      <c r="J36" s="35">
        <f>J26+J29+J32+J35</f>
        <v>6310</v>
      </c>
      <c r="K36" s="35">
        <f>SUM(K23:K35)</f>
        <v>0</v>
      </c>
      <c r="L36" s="36">
        <f t="shared" si="2"/>
        <v>6310</v>
      </c>
      <c r="M36" s="35">
        <f>M26+M29+M32+M35</f>
        <v>6310</v>
      </c>
      <c r="N36" s="35">
        <f>SUM(N23:N35)</f>
        <v>0</v>
      </c>
      <c r="O36" s="36">
        <f t="shared" si="3"/>
        <v>6310</v>
      </c>
      <c r="P36" s="35">
        <f>P26+P29+P32+P35</f>
        <v>25240</v>
      </c>
      <c r="Q36" s="35">
        <f>SUM(Q23:Q35)</f>
        <v>0</v>
      </c>
      <c r="R36" s="36">
        <f t="shared" si="5"/>
        <v>25240</v>
      </c>
    </row>
    <row r="37" spans="1:18" ht="15.75" thickBot="1" x14ac:dyDescent="0.3">
      <c r="A37" s="359" t="s">
        <v>20</v>
      </c>
      <c r="B37" s="360"/>
      <c r="C37" s="361"/>
      <c r="D37" s="352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4"/>
    </row>
    <row r="38" spans="1:18" ht="15.75" x14ac:dyDescent="0.25">
      <c r="A38" s="112" t="s">
        <v>91</v>
      </c>
      <c r="B38" s="173" t="s">
        <v>89</v>
      </c>
      <c r="C38" s="113"/>
      <c r="D38" s="114">
        <f>3000/4</f>
        <v>750</v>
      </c>
      <c r="E38" s="115"/>
      <c r="F38" s="104">
        <f t="shared" si="0"/>
        <v>750</v>
      </c>
      <c r="G38" s="114">
        <f>3000/4</f>
        <v>750</v>
      </c>
      <c r="H38" s="115"/>
      <c r="I38" s="104">
        <f t="shared" ref="I38:I46" si="9">G38-H38</f>
        <v>750</v>
      </c>
      <c r="J38" s="114">
        <f>3000/4</f>
        <v>750</v>
      </c>
      <c r="K38" s="115"/>
      <c r="L38" s="104">
        <f t="shared" ref="L38:L46" si="10">J38-K38</f>
        <v>750</v>
      </c>
      <c r="M38" s="114">
        <f>3000/4</f>
        <v>750</v>
      </c>
      <c r="N38" s="115"/>
      <c r="O38" s="104">
        <f t="shared" ref="O38:O46" si="11">M38-N38</f>
        <v>750</v>
      </c>
      <c r="P38" s="106">
        <f t="shared" si="4"/>
        <v>3000</v>
      </c>
      <c r="Q38" s="107">
        <f t="shared" si="4"/>
        <v>0</v>
      </c>
      <c r="R38" s="108">
        <f t="shared" si="5"/>
        <v>3000</v>
      </c>
    </row>
    <row r="39" spans="1:18" ht="15.75" x14ac:dyDescent="0.25">
      <c r="A39" s="112" t="s">
        <v>92</v>
      </c>
      <c r="B39" s="173" t="s">
        <v>90</v>
      </c>
      <c r="C39" s="26"/>
      <c r="D39" s="27">
        <v>0</v>
      </c>
      <c r="E39" s="28"/>
      <c r="F39" s="23">
        <f t="shared" si="0"/>
        <v>0</v>
      </c>
      <c r="G39" s="27">
        <v>0</v>
      </c>
      <c r="H39" s="28"/>
      <c r="I39" s="23">
        <f t="shared" si="9"/>
        <v>0</v>
      </c>
      <c r="J39" s="27">
        <v>0</v>
      </c>
      <c r="K39" s="28"/>
      <c r="L39" s="23">
        <f t="shared" si="10"/>
        <v>0</v>
      </c>
      <c r="M39" s="27">
        <v>0</v>
      </c>
      <c r="N39" s="28"/>
      <c r="O39" s="23">
        <f t="shared" si="11"/>
        <v>0</v>
      </c>
      <c r="P39" s="21">
        <f t="shared" si="4"/>
        <v>0</v>
      </c>
      <c r="Q39" s="22">
        <f t="shared" si="4"/>
        <v>0</v>
      </c>
      <c r="R39" s="25">
        <f t="shared" si="5"/>
        <v>0</v>
      </c>
    </row>
    <row r="40" spans="1:18" ht="63" x14ac:dyDescent="0.25">
      <c r="A40" s="116"/>
      <c r="B40" s="166" t="s">
        <v>97</v>
      </c>
      <c r="C40" s="29"/>
      <c r="D40" s="21">
        <f>SUM(D38:D39)</f>
        <v>750</v>
      </c>
      <c r="E40" s="22"/>
      <c r="F40" s="23">
        <f t="shared" si="0"/>
        <v>750</v>
      </c>
      <c r="G40" s="21">
        <f>SUM(G38:G39)</f>
        <v>750</v>
      </c>
      <c r="H40" s="22"/>
      <c r="I40" s="23">
        <f t="shared" si="9"/>
        <v>750</v>
      </c>
      <c r="J40" s="21">
        <f>SUM(J38:J39)</f>
        <v>750</v>
      </c>
      <c r="K40" s="22"/>
      <c r="L40" s="23">
        <f t="shared" si="10"/>
        <v>750</v>
      </c>
      <c r="M40" s="21">
        <f>SUM(M38:M39)</f>
        <v>750</v>
      </c>
      <c r="N40" s="22"/>
      <c r="O40" s="23">
        <f t="shared" si="11"/>
        <v>750</v>
      </c>
      <c r="P40" s="21">
        <f t="shared" si="4"/>
        <v>3000</v>
      </c>
      <c r="Q40" s="22">
        <f t="shared" si="4"/>
        <v>0</v>
      </c>
      <c r="R40" s="25">
        <f t="shared" si="5"/>
        <v>3000</v>
      </c>
    </row>
    <row r="41" spans="1:18" ht="15.75" x14ac:dyDescent="0.25">
      <c r="A41" s="116" t="s">
        <v>95</v>
      </c>
      <c r="B41" s="171" t="s">
        <v>93</v>
      </c>
      <c r="C41" s="26"/>
      <c r="D41" s="27">
        <v>0</v>
      </c>
      <c r="E41" s="28"/>
      <c r="F41" s="23">
        <f t="shared" si="0"/>
        <v>0</v>
      </c>
      <c r="G41" s="27">
        <v>0</v>
      </c>
      <c r="H41" s="28"/>
      <c r="I41" s="23">
        <f t="shared" si="9"/>
        <v>0</v>
      </c>
      <c r="J41" s="27">
        <v>0</v>
      </c>
      <c r="K41" s="28"/>
      <c r="L41" s="23">
        <f t="shared" si="10"/>
        <v>0</v>
      </c>
      <c r="M41" s="27">
        <v>0</v>
      </c>
      <c r="N41" s="28"/>
      <c r="O41" s="23">
        <f t="shared" si="11"/>
        <v>0</v>
      </c>
      <c r="P41" s="21">
        <f t="shared" si="4"/>
        <v>0</v>
      </c>
      <c r="Q41" s="22">
        <f t="shared" si="4"/>
        <v>0</v>
      </c>
      <c r="R41" s="25">
        <f t="shared" si="5"/>
        <v>0</v>
      </c>
    </row>
    <row r="42" spans="1:18" ht="31.5" x14ac:dyDescent="0.25">
      <c r="A42" s="19"/>
      <c r="B42" s="166" t="s">
        <v>98</v>
      </c>
      <c r="C42" s="26"/>
      <c r="D42" s="21">
        <f>SUM(D41)</f>
        <v>0</v>
      </c>
      <c r="E42" s="22"/>
      <c r="F42" s="172">
        <f t="shared" si="0"/>
        <v>0</v>
      </c>
      <c r="G42" s="21">
        <f>SUM(G41)</f>
        <v>0</v>
      </c>
      <c r="H42" s="22"/>
      <c r="I42" s="172">
        <f t="shared" si="9"/>
        <v>0</v>
      </c>
      <c r="J42" s="21">
        <f>SUM(J41)</f>
        <v>0</v>
      </c>
      <c r="K42" s="22"/>
      <c r="L42" s="172">
        <f t="shared" si="10"/>
        <v>0</v>
      </c>
      <c r="M42" s="21">
        <f>SUM(M41)</f>
        <v>0</v>
      </c>
      <c r="N42" s="22"/>
      <c r="O42" s="172">
        <f t="shared" si="11"/>
        <v>0</v>
      </c>
      <c r="P42" s="21">
        <f t="shared" si="4"/>
        <v>0</v>
      </c>
      <c r="Q42" s="22">
        <f t="shared" si="4"/>
        <v>0</v>
      </c>
      <c r="R42" s="25">
        <f t="shared" si="5"/>
        <v>0</v>
      </c>
    </row>
    <row r="43" spans="1:18" ht="15.75" x14ac:dyDescent="0.25">
      <c r="A43" s="19" t="s">
        <v>96</v>
      </c>
      <c r="B43" s="171" t="s">
        <v>94</v>
      </c>
      <c r="C43" s="26"/>
      <c r="D43" s="27">
        <f>600/4</f>
        <v>150</v>
      </c>
      <c r="E43" s="28"/>
      <c r="F43" s="23">
        <f t="shared" si="0"/>
        <v>150</v>
      </c>
      <c r="G43" s="27">
        <f>600/4</f>
        <v>150</v>
      </c>
      <c r="H43" s="28"/>
      <c r="I43" s="23">
        <f t="shared" si="9"/>
        <v>150</v>
      </c>
      <c r="J43" s="27">
        <f>600/4</f>
        <v>150</v>
      </c>
      <c r="K43" s="28"/>
      <c r="L43" s="23">
        <f t="shared" si="10"/>
        <v>150</v>
      </c>
      <c r="M43" s="27">
        <f>600/4</f>
        <v>150</v>
      </c>
      <c r="N43" s="28"/>
      <c r="O43" s="23">
        <f t="shared" si="11"/>
        <v>150</v>
      </c>
      <c r="P43" s="21">
        <f t="shared" si="4"/>
        <v>600</v>
      </c>
      <c r="Q43" s="22">
        <f t="shared" si="4"/>
        <v>0</v>
      </c>
      <c r="R43" s="25">
        <f t="shared" si="5"/>
        <v>600</v>
      </c>
    </row>
    <row r="44" spans="1:18" ht="48" thickBot="1" x14ac:dyDescent="0.3">
      <c r="A44" s="19"/>
      <c r="B44" s="166" t="s">
        <v>99</v>
      </c>
      <c r="C44" s="29"/>
      <c r="D44" s="21">
        <f>SUM(D43)</f>
        <v>150</v>
      </c>
      <c r="E44" s="22"/>
      <c r="F44" s="172">
        <f t="shared" si="0"/>
        <v>150</v>
      </c>
      <c r="G44" s="21">
        <f>SUM(G43)</f>
        <v>150</v>
      </c>
      <c r="H44" s="22"/>
      <c r="I44" s="172">
        <f t="shared" si="9"/>
        <v>150</v>
      </c>
      <c r="J44" s="21">
        <f>SUM(J43)</f>
        <v>150</v>
      </c>
      <c r="K44" s="22"/>
      <c r="L44" s="172">
        <f t="shared" si="10"/>
        <v>150</v>
      </c>
      <c r="M44" s="21">
        <f>SUM(M43)</f>
        <v>150</v>
      </c>
      <c r="N44" s="22"/>
      <c r="O44" s="172">
        <f t="shared" si="11"/>
        <v>150</v>
      </c>
      <c r="P44" s="21">
        <f t="shared" si="4"/>
        <v>600</v>
      </c>
      <c r="Q44" s="22">
        <f t="shared" si="4"/>
        <v>0</v>
      </c>
      <c r="R44" s="25">
        <f t="shared" si="5"/>
        <v>600</v>
      </c>
    </row>
    <row r="45" spans="1:18" ht="15.75" thickBot="1" x14ac:dyDescent="0.3">
      <c r="A45" s="362" t="s">
        <v>11</v>
      </c>
      <c r="B45" s="363"/>
      <c r="C45" s="364"/>
      <c r="D45" s="35">
        <f>D40+D42+D44</f>
        <v>900</v>
      </c>
      <c r="E45" s="35">
        <f>SUM(E38:E44)</f>
        <v>0</v>
      </c>
      <c r="F45" s="36">
        <f t="shared" si="0"/>
        <v>900</v>
      </c>
      <c r="G45" s="35">
        <f>G40+G42+G44</f>
        <v>900</v>
      </c>
      <c r="H45" s="35">
        <f>SUM(H38:H44)</f>
        <v>0</v>
      </c>
      <c r="I45" s="36">
        <f t="shared" si="9"/>
        <v>900</v>
      </c>
      <c r="J45" s="35">
        <f>J40+J42+J44</f>
        <v>900</v>
      </c>
      <c r="K45" s="35">
        <f>SUM(K38:K44)</f>
        <v>0</v>
      </c>
      <c r="L45" s="36">
        <f t="shared" si="10"/>
        <v>900</v>
      </c>
      <c r="M45" s="35">
        <f>M40+M42+M44</f>
        <v>900</v>
      </c>
      <c r="N45" s="35">
        <f>SUM(N38:N44)</f>
        <v>0</v>
      </c>
      <c r="O45" s="36">
        <f t="shared" si="11"/>
        <v>900</v>
      </c>
      <c r="P45" s="35">
        <f>P40+P42+P44</f>
        <v>3600</v>
      </c>
      <c r="Q45" s="35">
        <f>SUM(Q38:Q44)</f>
        <v>0</v>
      </c>
      <c r="R45" s="36">
        <f t="shared" si="5"/>
        <v>3600</v>
      </c>
    </row>
    <row r="46" spans="1:18" s="174" customFormat="1" thickBot="1" x14ac:dyDescent="0.25">
      <c r="A46" s="393" t="s">
        <v>12</v>
      </c>
      <c r="B46" s="394"/>
      <c r="C46" s="395"/>
      <c r="D46" s="124">
        <f>SUM(D45,D36,D21)</f>
        <v>9327.5</v>
      </c>
      <c r="E46" s="124">
        <f>SUM(E45,E36,E21)</f>
        <v>0</v>
      </c>
      <c r="F46" s="127">
        <f t="shared" si="0"/>
        <v>9327.5</v>
      </c>
      <c r="G46" s="124">
        <f>SUM(G45,G36,G21)</f>
        <v>9327.5</v>
      </c>
      <c r="H46" s="124">
        <f>SUM(H45,H36,H21)</f>
        <v>0</v>
      </c>
      <c r="I46" s="127">
        <f t="shared" si="9"/>
        <v>9327.5</v>
      </c>
      <c r="J46" s="124">
        <f>SUM(J45,J36,J21)</f>
        <v>9327.5</v>
      </c>
      <c r="K46" s="124">
        <f>SUM(K45,K36,K21)</f>
        <v>0</v>
      </c>
      <c r="L46" s="127">
        <f t="shared" si="10"/>
        <v>9327.5</v>
      </c>
      <c r="M46" s="124">
        <f>SUM(M45,M36,M21)</f>
        <v>9327.5</v>
      </c>
      <c r="N46" s="124">
        <f>SUM(N45,N36,N21)</f>
        <v>0</v>
      </c>
      <c r="O46" s="127">
        <f t="shared" si="11"/>
        <v>9327.5</v>
      </c>
      <c r="P46" s="124">
        <f>SUM(P45,P36,P21)</f>
        <v>37310</v>
      </c>
      <c r="Q46" s="124">
        <f>SUM(Q45,Q36,Q21)</f>
        <v>0</v>
      </c>
      <c r="R46" s="127">
        <f t="shared" si="5"/>
        <v>37310</v>
      </c>
    </row>
    <row r="47" spans="1:18" ht="15.75" thickBot="1" x14ac:dyDescent="0.3">
      <c r="A47" s="396" t="s">
        <v>37</v>
      </c>
      <c r="B47" s="397"/>
      <c r="C47" s="398"/>
      <c r="D47" s="352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4"/>
    </row>
    <row r="48" spans="1:18" ht="16.5" thickBot="1" x14ac:dyDescent="0.3">
      <c r="A48" s="112" t="s">
        <v>23</v>
      </c>
      <c r="B48" s="175" t="s">
        <v>100</v>
      </c>
      <c r="C48" s="128"/>
      <c r="D48" s="102">
        <f>2400/4</f>
        <v>600</v>
      </c>
      <c r="E48" s="103"/>
      <c r="F48" s="104">
        <f t="shared" si="0"/>
        <v>600</v>
      </c>
      <c r="G48" s="102">
        <f>2400/4</f>
        <v>600</v>
      </c>
      <c r="H48" s="103"/>
      <c r="I48" s="104">
        <f t="shared" ref="I48:I63" si="12">G48-H48</f>
        <v>600</v>
      </c>
      <c r="J48" s="102">
        <f>2400/4</f>
        <v>600</v>
      </c>
      <c r="K48" s="103"/>
      <c r="L48" s="104">
        <f t="shared" ref="L48:L63" si="13">J48-K48</f>
        <v>600</v>
      </c>
      <c r="M48" s="102">
        <f>2400/4</f>
        <v>600</v>
      </c>
      <c r="N48" s="103"/>
      <c r="O48" s="104">
        <f t="shared" ref="O48:O63" si="14">M48-N48</f>
        <v>600</v>
      </c>
      <c r="P48" s="106">
        <f t="shared" ref="P48:Q61" si="15">M48+J48+G48+D48</f>
        <v>2400</v>
      </c>
      <c r="Q48" s="107">
        <f t="shared" si="15"/>
        <v>0</v>
      </c>
      <c r="R48" s="108">
        <f t="shared" ref="R48:R63" si="16">P48-Q48</f>
        <v>2400</v>
      </c>
    </row>
    <row r="49" spans="1:18" ht="15.75" thickBot="1" x14ac:dyDescent="0.3">
      <c r="A49" s="362" t="s">
        <v>38</v>
      </c>
      <c r="B49" s="363"/>
      <c r="C49" s="364"/>
      <c r="D49" s="35">
        <f>SUM(D48:D48)</f>
        <v>600</v>
      </c>
      <c r="E49" s="35">
        <f>SUM(E48:E48)</f>
        <v>0</v>
      </c>
      <c r="F49" s="36">
        <f t="shared" si="0"/>
        <v>600</v>
      </c>
      <c r="G49" s="35">
        <f>SUM(G48:G48)</f>
        <v>600</v>
      </c>
      <c r="H49" s="35">
        <f>SUM(H48:H48)</f>
        <v>0</v>
      </c>
      <c r="I49" s="36">
        <f t="shared" si="12"/>
        <v>600</v>
      </c>
      <c r="J49" s="35">
        <f>SUM(J48:J48)</f>
        <v>600</v>
      </c>
      <c r="K49" s="35">
        <f>SUM(K48:K48)</f>
        <v>0</v>
      </c>
      <c r="L49" s="36">
        <f t="shared" si="13"/>
        <v>600</v>
      </c>
      <c r="M49" s="35">
        <f>SUM(M48:M48)</f>
        <v>600</v>
      </c>
      <c r="N49" s="35">
        <f>SUM(N48:N48)</f>
        <v>0</v>
      </c>
      <c r="O49" s="36">
        <f t="shared" si="14"/>
        <v>600</v>
      </c>
      <c r="P49" s="35">
        <f>SUM(P48:P48)</f>
        <v>2400</v>
      </c>
      <c r="Q49" s="37">
        <f t="shared" si="15"/>
        <v>0</v>
      </c>
      <c r="R49" s="36">
        <f t="shared" si="16"/>
        <v>2400</v>
      </c>
    </row>
    <row r="50" spans="1:18" ht="15.75" thickBot="1" x14ac:dyDescent="0.3">
      <c r="A50" s="399" t="s">
        <v>120</v>
      </c>
      <c r="B50" s="400"/>
      <c r="C50" s="401"/>
      <c r="D50" s="352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4"/>
    </row>
    <row r="51" spans="1:18" ht="15.75" x14ac:dyDescent="0.25">
      <c r="A51" s="112" t="s">
        <v>21</v>
      </c>
      <c r="B51" s="168" t="s">
        <v>101</v>
      </c>
      <c r="C51" s="131"/>
      <c r="D51" s="114">
        <f>4200/4</f>
        <v>1050</v>
      </c>
      <c r="E51" s="115"/>
      <c r="F51" s="104">
        <f t="shared" si="0"/>
        <v>1050</v>
      </c>
      <c r="G51" s="114">
        <f>4200/4</f>
        <v>1050</v>
      </c>
      <c r="H51" s="115"/>
      <c r="I51" s="104">
        <f t="shared" si="12"/>
        <v>1050</v>
      </c>
      <c r="J51" s="114">
        <f>4200/4</f>
        <v>1050</v>
      </c>
      <c r="K51" s="115"/>
      <c r="L51" s="104">
        <f t="shared" si="13"/>
        <v>1050</v>
      </c>
      <c r="M51" s="114">
        <f>4200/4</f>
        <v>1050</v>
      </c>
      <c r="N51" s="115"/>
      <c r="O51" s="105">
        <f t="shared" si="14"/>
        <v>1050</v>
      </c>
      <c r="P51" s="106">
        <f t="shared" si="15"/>
        <v>4200</v>
      </c>
      <c r="Q51" s="107">
        <f t="shared" si="15"/>
        <v>0</v>
      </c>
      <c r="R51" s="108">
        <f t="shared" si="16"/>
        <v>4200</v>
      </c>
    </row>
    <row r="52" spans="1:18" ht="16.5" thickBot="1" x14ac:dyDescent="0.3">
      <c r="A52" s="116" t="s">
        <v>22</v>
      </c>
      <c r="B52" s="168" t="s">
        <v>102</v>
      </c>
      <c r="C52" s="130"/>
      <c r="D52" s="133">
        <f>3000/4</f>
        <v>750</v>
      </c>
      <c r="E52" s="134"/>
      <c r="F52" s="23">
        <f t="shared" si="0"/>
        <v>750</v>
      </c>
      <c r="G52" s="133">
        <f>3000/4</f>
        <v>750</v>
      </c>
      <c r="H52" s="134"/>
      <c r="I52" s="23">
        <f t="shared" si="12"/>
        <v>750</v>
      </c>
      <c r="J52" s="133">
        <f>3000/4</f>
        <v>750</v>
      </c>
      <c r="K52" s="134"/>
      <c r="L52" s="23">
        <f t="shared" si="13"/>
        <v>750</v>
      </c>
      <c r="M52" s="133">
        <f>3000/4</f>
        <v>750</v>
      </c>
      <c r="N52" s="134"/>
      <c r="O52" s="24">
        <f t="shared" si="14"/>
        <v>750</v>
      </c>
      <c r="P52" s="21">
        <f t="shared" si="15"/>
        <v>3000</v>
      </c>
      <c r="Q52" s="22">
        <f t="shared" si="15"/>
        <v>0</v>
      </c>
      <c r="R52" s="25">
        <f t="shared" si="16"/>
        <v>3000</v>
      </c>
    </row>
    <row r="53" spans="1:18" ht="15.75" thickBot="1" x14ac:dyDescent="0.3">
      <c r="A53" s="362" t="s">
        <v>13</v>
      </c>
      <c r="B53" s="363"/>
      <c r="C53" s="364"/>
      <c r="D53" s="35">
        <f>SUM(D51:D52)</f>
        <v>1800</v>
      </c>
      <c r="E53" s="35">
        <f>SUM(E51:E52)</f>
        <v>0</v>
      </c>
      <c r="F53" s="36">
        <f t="shared" si="0"/>
        <v>1800</v>
      </c>
      <c r="G53" s="35">
        <f>SUM(G51:G52)</f>
        <v>1800</v>
      </c>
      <c r="H53" s="35">
        <f>SUM(H51:H52)</f>
        <v>0</v>
      </c>
      <c r="I53" s="36">
        <f t="shared" si="12"/>
        <v>1800</v>
      </c>
      <c r="J53" s="35">
        <f>SUM(J51:J52)</f>
        <v>1800</v>
      </c>
      <c r="K53" s="35">
        <f>SUM(K51:K52)</f>
        <v>0</v>
      </c>
      <c r="L53" s="36">
        <f t="shared" si="13"/>
        <v>1800</v>
      </c>
      <c r="M53" s="35">
        <f>SUM(M51:M52)</f>
        <v>1800</v>
      </c>
      <c r="N53" s="35">
        <f>SUM(N51:N52)</f>
        <v>0</v>
      </c>
      <c r="O53" s="36">
        <f t="shared" si="14"/>
        <v>1800</v>
      </c>
      <c r="P53" s="35">
        <f>SUM(P51:P52)</f>
        <v>7200</v>
      </c>
      <c r="Q53" s="37">
        <f t="shared" si="15"/>
        <v>0</v>
      </c>
      <c r="R53" s="36">
        <f t="shared" si="16"/>
        <v>7200</v>
      </c>
    </row>
    <row r="54" spans="1:18" ht="15.75" thickBot="1" x14ac:dyDescent="0.3">
      <c r="A54" s="393" t="s">
        <v>39</v>
      </c>
      <c r="B54" s="394"/>
      <c r="C54" s="395"/>
      <c r="D54" s="124">
        <f>D49+D53</f>
        <v>2400</v>
      </c>
      <c r="E54" s="124">
        <f>E49+E53</f>
        <v>0</v>
      </c>
      <c r="F54" s="125">
        <f t="shared" si="0"/>
        <v>2400</v>
      </c>
      <c r="G54" s="124">
        <f>G49+G53</f>
        <v>2400</v>
      </c>
      <c r="H54" s="124">
        <f>H49+H53</f>
        <v>0</v>
      </c>
      <c r="I54" s="125">
        <f t="shared" si="12"/>
        <v>2400</v>
      </c>
      <c r="J54" s="124">
        <f>J49+J53</f>
        <v>2400</v>
      </c>
      <c r="K54" s="124">
        <f>K49+K53</f>
        <v>0</v>
      </c>
      <c r="L54" s="125">
        <f t="shared" si="13"/>
        <v>2400</v>
      </c>
      <c r="M54" s="124">
        <f>M49+M53</f>
        <v>2400</v>
      </c>
      <c r="N54" s="124">
        <f>N49+N53</f>
        <v>0</v>
      </c>
      <c r="O54" s="125">
        <f t="shared" si="14"/>
        <v>2400</v>
      </c>
      <c r="P54" s="124">
        <f t="shared" si="15"/>
        <v>9600</v>
      </c>
      <c r="Q54" s="126">
        <f t="shared" si="15"/>
        <v>0</v>
      </c>
      <c r="R54" s="127">
        <f t="shared" si="16"/>
        <v>9600</v>
      </c>
    </row>
    <row r="55" spans="1:18" ht="15.75" thickBot="1" x14ac:dyDescent="0.3">
      <c r="A55" s="390" t="s">
        <v>14</v>
      </c>
      <c r="B55" s="391"/>
      <c r="C55" s="392"/>
      <c r="D55" s="138">
        <f>D54+D46</f>
        <v>11727.5</v>
      </c>
      <c r="E55" s="138">
        <f>E54+E46</f>
        <v>0</v>
      </c>
      <c r="F55" s="139">
        <f t="shared" si="0"/>
        <v>11727.5</v>
      </c>
      <c r="G55" s="138">
        <f>G54+G46</f>
        <v>11727.5</v>
      </c>
      <c r="H55" s="138">
        <f>H54+H46</f>
        <v>0</v>
      </c>
      <c r="I55" s="139">
        <f t="shared" si="12"/>
        <v>11727.5</v>
      </c>
      <c r="J55" s="138">
        <f>J54+J46</f>
        <v>11727.5</v>
      </c>
      <c r="K55" s="138">
        <f>K54+K46</f>
        <v>0</v>
      </c>
      <c r="L55" s="139">
        <f t="shared" si="13"/>
        <v>11727.5</v>
      </c>
      <c r="M55" s="138">
        <f>M54+M46</f>
        <v>11727.5</v>
      </c>
      <c r="N55" s="138">
        <f>N54+N46</f>
        <v>0</v>
      </c>
      <c r="O55" s="139">
        <f t="shared" si="14"/>
        <v>11727.5</v>
      </c>
      <c r="P55" s="138">
        <f>P54+P46</f>
        <v>46910</v>
      </c>
      <c r="Q55" s="140">
        <f t="shared" si="15"/>
        <v>0</v>
      </c>
      <c r="R55" s="141">
        <f t="shared" si="16"/>
        <v>46910</v>
      </c>
    </row>
    <row r="56" spans="1:18" x14ac:dyDescent="0.25">
      <c r="A56" s="402" t="s">
        <v>40</v>
      </c>
      <c r="B56" s="403"/>
      <c r="C56" s="404"/>
      <c r="D56" s="142">
        <f>D55*0.05</f>
        <v>586.375</v>
      </c>
      <c r="E56" s="142">
        <f>E55*0.05</f>
        <v>0</v>
      </c>
      <c r="F56" s="143">
        <f t="shared" si="0"/>
        <v>586.375</v>
      </c>
      <c r="G56" s="142">
        <f>G55*0.05</f>
        <v>586.375</v>
      </c>
      <c r="H56" s="142">
        <f>H55*0.05</f>
        <v>0</v>
      </c>
      <c r="I56" s="143">
        <f t="shared" si="12"/>
        <v>586.375</v>
      </c>
      <c r="J56" s="142">
        <f>J55*0.05</f>
        <v>586.375</v>
      </c>
      <c r="K56" s="142">
        <f>K55*0.05</f>
        <v>0</v>
      </c>
      <c r="L56" s="143">
        <f t="shared" si="13"/>
        <v>586.375</v>
      </c>
      <c r="M56" s="142">
        <f>M55*0.05</f>
        <v>586.375</v>
      </c>
      <c r="N56" s="142">
        <f>N55*0.05</f>
        <v>0</v>
      </c>
      <c r="O56" s="143">
        <f t="shared" si="14"/>
        <v>586.375</v>
      </c>
      <c r="P56" s="144">
        <f>P55*0.05</f>
        <v>2345.5</v>
      </c>
      <c r="Q56" s="145">
        <f t="shared" si="15"/>
        <v>0</v>
      </c>
      <c r="R56" s="146">
        <f t="shared" si="16"/>
        <v>2345.5</v>
      </c>
    </row>
    <row r="57" spans="1:18" x14ac:dyDescent="0.25">
      <c r="A57" s="405" t="s">
        <v>15</v>
      </c>
      <c r="B57" s="406"/>
      <c r="C57" s="407"/>
      <c r="D57" s="147">
        <f>SUM(D58:D61)</f>
        <v>0</v>
      </c>
      <c r="E57" s="147">
        <f>SUM(E58:E61)</f>
        <v>0</v>
      </c>
      <c r="F57" s="148">
        <f t="shared" si="0"/>
        <v>0</v>
      </c>
      <c r="G57" s="147">
        <f>SUM(G58:G61)</f>
        <v>0</v>
      </c>
      <c r="H57" s="147">
        <f>SUM(H58:H61)</f>
        <v>0</v>
      </c>
      <c r="I57" s="148">
        <f t="shared" si="12"/>
        <v>0</v>
      </c>
      <c r="J57" s="147">
        <f>SUM(J58:J61)</f>
        <v>0</v>
      </c>
      <c r="K57" s="147">
        <f>SUM(K58:K61)</f>
        <v>0</v>
      </c>
      <c r="L57" s="148">
        <f t="shared" si="13"/>
        <v>0</v>
      </c>
      <c r="M57" s="147">
        <f>SUM(M58:M61)</f>
        <v>0</v>
      </c>
      <c r="N57" s="147">
        <f>SUM(N58:N61)</f>
        <v>0</v>
      </c>
      <c r="O57" s="148">
        <f t="shared" si="14"/>
        <v>0</v>
      </c>
      <c r="P57" s="149">
        <f>SUM(P58:P61)</f>
        <v>0</v>
      </c>
      <c r="Q57" s="150">
        <f t="shared" si="15"/>
        <v>0</v>
      </c>
      <c r="R57" s="151">
        <f t="shared" si="16"/>
        <v>0</v>
      </c>
    </row>
    <row r="58" spans="1:18" x14ac:dyDescent="0.25">
      <c r="A58" s="116"/>
      <c r="B58" s="132"/>
      <c r="C58" s="130"/>
      <c r="D58" s="152"/>
      <c r="E58" s="153"/>
      <c r="F58" s="23">
        <f t="shared" si="0"/>
        <v>0</v>
      </c>
      <c r="G58" s="152"/>
      <c r="H58" s="153"/>
      <c r="I58" s="23">
        <f t="shared" si="12"/>
        <v>0</v>
      </c>
      <c r="J58" s="152"/>
      <c r="K58" s="153"/>
      <c r="L58" s="23">
        <f t="shared" si="13"/>
        <v>0</v>
      </c>
      <c r="M58" s="152"/>
      <c r="N58" s="153"/>
      <c r="O58" s="24">
        <f t="shared" si="14"/>
        <v>0</v>
      </c>
      <c r="P58" s="21">
        <f t="shared" si="15"/>
        <v>0</v>
      </c>
      <c r="Q58" s="22">
        <f t="shared" si="15"/>
        <v>0</v>
      </c>
      <c r="R58" s="25">
        <f t="shared" si="16"/>
        <v>0</v>
      </c>
    </row>
    <row r="59" spans="1:18" x14ac:dyDescent="0.25">
      <c r="A59" s="116"/>
      <c r="B59" s="132"/>
      <c r="C59" s="130"/>
      <c r="D59" s="152"/>
      <c r="E59" s="153"/>
      <c r="F59" s="23">
        <f t="shared" si="0"/>
        <v>0</v>
      </c>
      <c r="G59" s="152"/>
      <c r="H59" s="153"/>
      <c r="I59" s="23">
        <f t="shared" si="12"/>
        <v>0</v>
      </c>
      <c r="J59" s="152"/>
      <c r="K59" s="153"/>
      <c r="L59" s="23">
        <f t="shared" si="13"/>
        <v>0</v>
      </c>
      <c r="M59" s="152"/>
      <c r="N59" s="153"/>
      <c r="O59" s="24">
        <f t="shared" si="14"/>
        <v>0</v>
      </c>
      <c r="P59" s="21">
        <f t="shared" si="15"/>
        <v>0</v>
      </c>
      <c r="Q59" s="22">
        <f t="shared" si="15"/>
        <v>0</v>
      </c>
      <c r="R59" s="25">
        <f t="shared" si="16"/>
        <v>0</v>
      </c>
    </row>
    <row r="60" spans="1:18" x14ac:dyDescent="0.25">
      <c r="A60" s="116"/>
      <c r="B60" s="129"/>
      <c r="C60" s="130"/>
      <c r="D60" s="152"/>
      <c r="E60" s="153"/>
      <c r="F60" s="23">
        <f t="shared" si="0"/>
        <v>0</v>
      </c>
      <c r="G60" s="152"/>
      <c r="H60" s="153"/>
      <c r="I60" s="23">
        <f t="shared" si="12"/>
        <v>0</v>
      </c>
      <c r="J60" s="152"/>
      <c r="K60" s="153"/>
      <c r="L60" s="23">
        <f t="shared" si="13"/>
        <v>0</v>
      </c>
      <c r="M60" s="152"/>
      <c r="N60" s="153"/>
      <c r="O60" s="24">
        <f t="shared" si="14"/>
        <v>0</v>
      </c>
      <c r="P60" s="21">
        <f t="shared" si="15"/>
        <v>0</v>
      </c>
      <c r="Q60" s="22">
        <f t="shared" si="15"/>
        <v>0</v>
      </c>
      <c r="R60" s="25">
        <f t="shared" si="16"/>
        <v>0</v>
      </c>
    </row>
    <row r="61" spans="1:18" ht="15.75" thickBot="1" x14ac:dyDescent="0.3">
      <c r="A61" s="135"/>
      <c r="B61" s="136"/>
      <c r="C61" s="137"/>
      <c r="D61" s="154"/>
      <c r="E61" s="155"/>
      <c r="F61" s="32">
        <f t="shared" si="0"/>
        <v>0</v>
      </c>
      <c r="G61" s="154"/>
      <c r="H61" s="155"/>
      <c r="I61" s="32">
        <f t="shared" si="12"/>
        <v>0</v>
      </c>
      <c r="J61" s="154"/>
      <c r="K61" s="155"/>
      <c r="L61" s="32">
        <f t="shared" si="13"/>
        <v>0</v>
      </c>
      <c r="M61" s="154"/>
      <c r="N61" s="155"/>
      <c r="O61" s="33">
        <f t="shared" si="14"/>
        <v>0</v>
      </c>
      <c r="P61" s="30">
        <f t="shared" si="15"/>
        <v>0</v>
      </c>
      <c r="Q61" s="31">
        <f t="shared" si="15"/>
        <v>0</v>
      </c>
      <c r="R61" s="34">
        <f t="shared" si="16"/>
        <v>0</v>
      </c>
    </row>
    <row r="62" spans="1:18" ht="15.75" thickBot="1" x14ac:dyDescent="0.3">
      <c r="A62" s="393" t="s">
        <v>16</v>
      </c>
      <c r="B62" s="394"/>
      <c r="C62" s="395"/>
      <c r="D62" s="124">
        <f>D57+D56</f>
        <v>586.375</v>
      </c>
      <c r="E62" s="124">
        <f>E57+E56</f>
        <v>0</v>
      </c>
      <c r="F62" s="125">
        <f t="shared" si="0"/>
        <v>586.375</v>
      </c>
      <c r="G62" s="124">
        <f>G57+G56</f>
        <v>586.375</v>
      </c>
      <c r="H62" s="126">
        <f>H57+H56</f>
        <v>0</v>
      </c>
      <c r="I62" s="125">
        <f t="shared" si="12"/>
        <v>586.375</v>
      </c>
      <c r="J62" s="124">
        <f>J57+J56</f>
        <v>586.375</v>
      </c>
      <c r="K62" s="126">
        <f>K57+K56</f>
        <v>0</v>
      </c>
      <c r="L62" s="125">
        <f t="shared" si="13"/>
        <v>586.375</v>
      </c>
      <c r="M62" s="124">
        <f>M57+M56</f>
        <v>586.375</v>
      </c>
      <c r="N62" s="126">
        <f>N57+N56</f>
        <v>0</v>
      </c>
      <c r="O62" s="125">
        <f t="shared" si="14"/>
        <v>586.375</v>
      </c>
      <c r="P62" s="124">
        <f>P57+P56</f>
        <v>2345.5</v>
      </c>
      <c r="Q62" s="126">
        <f>Q57+Q56</f>
        <v>0</v>
      </c>
      <c r="R62" s="127">
        <f t="shared" si="16"/>
        <v>2345.5</v>
      </c>
    </row>
    <row r="63" spans="1:18" ht="15.75" thickBot="1" x14ac:dyDescent="0.3">
      <c r="A63" s="390" t="s">
        <v>17</v>
      </c>
      <c r="B63" s="391"/>
      <c r="C63" s="392"/>
      <c r="D63" s="138">
        <f>D55+D62</f>
        <v>12313.875</v>
      </c>
      <c r="E63" s="138">
        <f>E55+E62</f>
        <v>0</v>
      </c>
      <c r="F63" s="139">
        <f t="shared" si="0"/>
        <v>12313.875</v>
      </c>
      <c r="G63" s="138">
        <f>G55+G62</f>
        <v>12313.875</v>
      </c>
      <c r="H63" s="140">
        <f>H55+H62</f>
        <v>0</v>
      </c>
      <c r="I63" s="139">
        <f t="shared" si="12"/>
        <v>12313.875</v>
      </c>
      <c r="J63" s="138">
        <f>J55+J62</f>
        <v>12313.875</v>
      </c>
      <c r="K63" s="140">
        <f>K55+K62</f>
        <v>0</v>
      </c>
      <c r="L63" s="139">
        <f t="shared" si="13"/>
        <v>12313.875</v>
      </c>
      <c r="M63" s="138">
        <f>M55+M62</f>
        <v>12313.875</v>
      </c>
      <c r="N63" s="140">
        <f>N55+N62</f>
        <v>0</v>
      </c>
      <c r="O63" s="139">
        <f t="shared" si="14"/>
        <v>12313.875</v>
      </c>
      <c r="P63" s="138">
        <f>P55+P62</f>
        <v>49255.5</v>
      </c>
      <c r="Q63" s="140">
        <f>Q55+Q62</f>
        <v>0</v>
      </c>
      <c r="R63" s="141">
        <f t="shared" si="16"/>
        <v>49255.5</v>
      </c>
    </row>
    <row r="64" spans="1:18" x14ac:dyDescent="0.25">
      <c r="A64" s="156"/>
      <c r="B64" s="156"/>
      <c r="C64" s="157"/>
      <c r="D64" s="158"/>
      <c r="E64" s="159"/>
      <c r="F64" s="158"/>
      <c r="G64" s="158"/>
      <c r="H64" s="159"/>
      <c r="I64" s="158"/>
      <c r="J64" s="158"/>
      <c r="K64" s="159"/>
      <c r="L64" s="158"/>
      <c r="M64" s="158"/>
      <c r="N64" s="158"/>
      <c r="O64" s="158"/>
      <c r="P64" s="160">
        <v>0</v>
      </c>
      <c r="Q64" s="161"/>
      <c r="R64" s="160"/>
    </row>
  </sheetData>
  <mergeCells count="36">
    <mergeCell ref="A56:C56"/>
    <mergeCell ref="A57:C57"/>
    <mergeCell ref="A62:C62"/>
    <mergeCell ref="A63:C63"/>
    <mergeCell ref="A49:C49"/>
    <mergeCell ref="A50:C50"/>
    <mergeCell ref="D50:R50"/>
    <mergeCell ref="A53:C53"/>
    <mergeCell ref="A54:C54"/>
    <mergeCell ref="A55:C55"/>
    <mergeCell ref="A37:C37"/>
    <mergeCell ref="D37:R37"/>
    <mergeCell ref="A45:C45"/>
    <mergeCell ref="A46:C46"/>
    <mergeCell ref="A47:C47"/>
    <mergeCell ref="D47:R47"/>
    <mergeCell ref="A36:C36"/>
    <mergeCell ref="A5:B5"/>
    <mergeCell ref="D6:R6"/>
    <mergeCell ref="A7:A8"/>
    <mergeCell ref="B7:B8"/>
    <mergeCell ref="C7:C8"/>
    <mergeCell ref="D7:F7"/>
    <mergeCell ref="G7:I7"/>
    <mergeCell ref="J7:L7"/>
    <mergeCell ref="M7:O7"/>
    <mergeCell ref="P7:R7"/>
    <mergeCell ref="A9:C9"/>
    <mergeCell ref="D9:R9"/>
    <mergeCell ref="A21:C21"/>
    <mergeCell ref="A22:C22"/>
    <mergeCell ref="D22:R22"/>
    <mergeCell ref="A4:B4"/>
    <mergeCell ref="A1:R1"/>
    <mergeCell ref="A2:R2"/>
    <mergeCell ref="A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4"/>
  <sheetViews>
    <sheetView zoomScale="75" zoomScaleNormal="75" workbookViewId="0">
      <selection sqref="A1:XFD2"/>
    </sheetView>
  </sheetViews>
  <sheetFormatPr baseColWidth="10" defaultColWidth="11.42578125" defaultRowHeight="15" x14ac:dyDescent="0.25"/>
  <cols>
    <col min="1" max="1" width="11.42578125" style="162"/>
    <col min="2" max="2" width="46.5703125" style="162" customWidth="1"/>
    <col min="3" max="3" width="11.42578125" style="162"/>
    <col min="4" max="4" width="15.28515625" style="1" customWidth="1"/>
    <col min="5" max="5" width="11.42578125" style="1"/>
    <col min="6" max="6" width="16.5703125" style="1" customWidth="1"/>
    <col min="7" max="7" width="15.140625" style="1" customWidth="1"/>
    <col min="8" max="8" width="11.42578125" style="1"/>
    <col min="9" max="9" width="14.5703125" style="1" customWidth="1"/>
    <col min="10" max="10" width="13.140625" style="1" customWidth="1"/>
    <col min="11" max="11" width="11.42578125" style="1"/>
    <col min="12" max="12" width="12.85546875" style="1" customWidth="1"/>
    <col min="13" max="13" width="14.85546875" style="1" customWidth="1"/>
    <col min="14" max="14" width="11.42578125" style="1"/>
    <col min="15" max="16" width="14" style="1" customWidth="1"/>
    <col min="17" max="17" width="11.42578125" style="1"/>
    <col min="18" max="18" width="14.7109375" style="1" customWidth="1"/>
    <col min="19" max="16384" width="11.42578125" style="1"/>
  </cols>
  <sheetData>
    <row r="1" spans="1:18" x14ac:dyDescent="0.25">
      <c r="A1" s="355" t="s">
        <v>35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</row>
    <row r="2" spans="1:18" x14ac:dyDescent="0.25">
      <c r="A2" s="355" t="s">
        <v>36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</row>
    <row r="3" spans="1:18" x14ac:dyDescent="0.25">
      <c r="A3" s="355" t="s">
        <v>1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</row>
    <row r="4" spans="1:18" x14ac:dyDescent="0.25">
      <c r="A4" s="368" t="s">
        <v>0</v>
      </c>
      <c r="B4" s="368"/>
      <c r="C4" s="163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  <c r="Q4" s="120"/>
      <c r="R4" s="120"/>
    </row>
    <row r="5" spans="1:18" ht="15.75" thickBot="1" x14ac:dyDescent="0.3">
      <c r="A5" s="368" t="s">
        <v>25</v>
      </c>
      <c r="B5" s="368"/>
      <c r="C5" s="121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20"/>
      <c r="Q5" s="120"/>
      <c r="R5" s="120"/>
    </row>
    <row r="6" spans="1:18" ht="15.75" thickBot="1" x14ac:dyDescent="0.3">
      <c r="A6" s="122"/>
      <c r="B6" s="122"/>
      <c r="C6" s="163"/>
      <c r="D6" s="369" t="s">
        <v>26</v>
      </c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1"/>
    </row>
    <row r="7" spans="1:18" ht="15.75" thickBot="1" x14ac:dyDescent="0.3">
      <c r="A7" s="383" t="s">
        <v>2</v>
      </c>
      <c r="B7" s="388" t="s">
        <v>3</v>
      </c>
      <c r="C7" s="378" t="s">
        <v>4</v>
      </c>
      <c r="D7" s="380" t="s">
        <v>111</v>
      </c>
      <c r="E7" s="381"/>
      <c r="F7" s="382"/>
      <c r="G7" s="372" t="s">
        <v>112</v>
      </c>
      <c r="H7" s="373"/>
      <c r="I7" s="374"/>
      <c r="J7" s="372" t="s">
        <v>113</v>
      </c>
      <c r="K7" s="373"/>
      <c r="L7" s="374"/>
      <c r="M7" s="372" t="s">
        <v>114</v>
      </c>
      <c r="N7" s="373"/>
      <c r="O7" s="374"/>
      <c r="P7" s="356" t="s">
        <v>5</v>
      </c>
      <c r="Q7" s="357"/>
      <c r="R7" s="358"/>
    </row>
    <row r="8" spans="1:18" ht="15.75" thickBot="1" x14ac:dyDescent="0.3">
      <c r="A8" s="384"/>
      <c r="B8" s="389"/>
      <c r="C8" s="379"/>
      <c r="D8" s="3" t="s">
        <v>6</v>
      </c>
      <c r="E8" s="4" t="s">
        <v>7</v>
      </c>
      <c r="F8" s="5" t="s">
        <v>8</v>
      </c>
      <c r="G8" s="3" t="s">
        <v>6</v>
      </c>
      <c r="H8" s="4" t="s">
        <v>7</v>
      </c>
      <c r="I8" s="5" t="s">
        <v>8</v>
      </c>
      <c r="J8" s="3" t="s">
        <v>6</v>
      </c>
      <c r="K8" s="4" t="s">
        <v>7</v>
      </c>
      <c r="L8" s="6" t="s">
        <v>8</v>
      </c>
      <c r="M8" s="3" t="s">
        <v>6</v>
      </c>
      <c r="N8" s="4" t="s">
        <v>7</v>
      </c>
      <c r="O8" s="6" t="s">
        <v>8</v>
      </c>
      <c r="P8" s="7" t="s">
        <v>6</v>
      </c>
      <c r="Q8" s="8" t="s">
        <v>7</v>
      </c>
      <c r="R8" s="9" t="s">
        <v>8</v>
      </c>
    </row>
    <row r="9" spans="1:18" ht="15.75" thickBot="1" x14ac:dyDescent="0.3">
      <c r="A9" s="359" t="s">
        <v>18</v>
      </c>
      <c r="B9" s="360"/>
      <c r="C9" s="361"/>
      <c r="D9" s="365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7"/>
    </row>
    <row r="10" spans="1:18" ht="15.75" x14ac:dyDescent="0.25">
      <c r="A10" s="10" t="s">
        <v>59</v>
      </c>
      <c r="B10" s="164" t="s">
        <v>49</v>
      </c>
      <c r="C10" s="11"/>
      <c r="D10" s="12">
        <v>800</v>
      </c>
      <c r="E10" s="13"/>
      <c r="F10" s="14">
        <f>D10-E10</f>
        <v>800</v>
      </c>
      <c r="G10" s="12">
        <v>800</v>
      </c>
      <c r="H10" s="13"/>
      <c r="I10" s="14">
        <f>G10-H10</f>
        <v>800</v>
      </c>
      <c r="J10" s="12">
        <v>800</v>
      </c>
      <c r="K10" s="13"/>
      <c r="L10" s="14">
        <f>J10-K10</f>
        <v>800</v>
      </c>
      <c r="M10" s="12">
        <v>800</v>
      </c>
      <c r="N10" s="13"/>
      <c r="O10" s="15">
        <f>M10-N10</f>
        <v>800</v>
      </c>
      <c r="P10" s="16">
        <f>M10+J10+G10+D10</f>
        <v>3200</v>
      </c>
      <c r="Q10" s="17">
        <f>N10+K10+H10+E10</f>
        <v>0</v>
      </c>
      <c r="R10" s="18">
        <f>P10-Q10</f>
        <v>3200</v>
      </c>
    </row>
    <row r="11" spans="1:18" ht="15.75" x14ac:dyDescent="0.25">
      <c r="A11" s="10" t="s">
        <v>60</v>
      </c>
      <c r="B11" s="164" t="s">
        <v>50</v>
      </c>
      <c r="C11" s="20"/>
      <c r="D11" s="102">
        <f>3600/4</f>
        <v>900</v>
      </c>
      <c r="E11" s="22"/>
      <c r="F11" s="23">
        <f t="shared" ref="F11:F63" si="0">D11-E11</f>
        <v>900</v>
      </c>
      <c r="G11" s="102">
        <f>3600/4</f>
        <v>900</v>
      </c>
      <c r="H11" s="22"/>
      <c r="I11" s="23">
        <f t="shared" ref="I11:I21" si="1">G11-H11</f>
        <v>900</v>
      </c>
      <c r="J11" s="102">
        <f>3600/4</f>
        <v>900</v>
      </c>
      <c r="K11" s="22"/>
      <c r="L11" s="23">
        <f t="shared" ref="L11:L36" si="2">J11-K11</f>
        <v>900</v>
      </c>
      <c r="M11" s="102">
        <f>3600/4</f>
        <v>900</v>
      </c>
      <c r="N11" s="22"/>
      <c r="O11" s="24">
        <f t="shared" ref="O11:O36" si="3">M11-N11</f>
        <v>900</v>
      </c>
      <c r="P11" s="21">
        <f t="shared" ref="P11:Q44" si="4">M11+J11+G11+D11</f>
        <v>3600</v>
      </c>
      <c r="Q11" s="22">
        <f t="shared" si="4"/>
        <v>0</v>
      </c>
      <c r="R11" s="25">
        <f t="shared" ref="R11:R46" si="5">P11-Q11</f>
        <v>3600</v>
      </c>
    </row>
    <row r="12" spans="1:18" ht="15.75" x14ac:dyDescent="0.25">
      <c r="A12" s="10" t="s">
        <v>61</v>
      </c>
      <c r="B12" s="164" t="s">
        <v>51</v>
      </c>
      <c r="C12" s="26"/>
      <c r="D12" s="27">
        <f>200/4</f>
        <v>50</v>
      </c>
      <c r="E12" s="28"/>
      <c r="F12" s="23">
        <f t="shared" si="0"/>
        <v>50</v>
      </c>
      <c r="G12" s="27">
        <f>200/4</f>
        <v>50</v>
      </c>
      <c r="H12" s="28"/>
      <c r="I12" s="23">
        <f t="shared" si="1"/>
        <v>50</v>
      </c>
      <c r="J12" s="27">
        <f>200/4</f>
        <v>50</v>
      </c>
      <c r="K12" s="28"/>
      <c r="L12" s="23">
        <f t="shared" si="2"/>
        <v>50</v>
      </c>
      <c r="M12" s="27">
        <f>200/4</f>
        <v>50</v>
      </c>
      <c r="N12" s="28"/>
      <c r="O12" s="24">
        <f t="shared" si="3"/>
        <v>50</v>
      </c>
      <c r="P12" s="21">
        <f t="shared" si="4"/>
        <v>200</v>
      </c>
      <c r="Q12" s="22">
        <f t="shared" si="4"/>
        <v>0</v>
      </c>
      <c r="R12" s="25">
        <f t="shared" si="5"/>
        <v>200</v>
      </c>
    </row>
    <row r="13" spans="1:18" ht="15.75" x14ac:dyDescent="0.25">
      <c r="A13" s="10" t="s">
        <v>62</v>
      </c>
      <c r="B13" s="164" t="s">
        <v>52</v>
      </c>
      <c r="C13" s="26"/>
      <c r="D13" s="27">
        <f>720/4</f>
        <v>180</v>
      </c>
      <c r="E13" s="28"/>
      <c r="F13" s="23">
        <f t="shared" si="0"/>
        <v>180</v>
      </c>
      <c r="G13" s="27">
        <f>720/4</f>
        <v>180</v>
      </c>
      <c r="H13" s="28"/>
      <c r="I13" s="23">
        <f t="shared" si="1"/>
        <v>180</v>
      </c>
      <c r="J13" s="27">
        <f>720/4</f>
        <v>180</v>
      </c>
      <c r="K13" s="28"/>
      <c r="L13" s="23">
        <f t="shared" si="2"/>
        <v>180</v>
      </c>
      <c r="M13" s="27">
        <f>720/4</f>
        <v>180</v>
      </c>
      <c r="N13" s="28"/>
      <c r="O13" s="24">
        <f t="shared" si="3"/>
        <v>180</v>
      </c>
      <c r="P13" s="21">
        <f t="shared" si="4"/>
        <v>720</v>
      </c>
      <c r="Q13" s="22">
        <f t="shared" si="4"/>
        <v>0</v>
      </c>
      <c r="R13" s="25">
        <f t="shared" si="5"/>
        <v>720</v>
      </c>
    </row>
    <row r="14" spans="1:18" ht="47.25" x14ac:dyDescent="0.25">
      <c r="A14" s="19"/>
      <c r="B14" s="165" t="s">
        <v>53</v>
      </c>
      <c r="C14" s="26"/>
      <c r="D14" s="21">
        <f>SUM(D10:D13)</f>
        <v>1930</v>
      </c>
      <c r="E14" s="22"/>
      <c r="F14" s="172">
        <f t="shared" si="0"/>
        <v>1930</v>
      </c>
      <c r="G14" s="21">
        <f>SUM(G10:G13)</f>
        <v>1930</v>
      </c>
      <c r="H14" s="22"/>
      <c r="I14" s="172">
        <f t="shared" si="1"/>
        <v>1930</v>
      </c>
      <c r="J14" s="21">
        <f>SUM(J10:J13)</f>
        <v>1930</v>
      </c>
      <c r="K14" s="22"/>
      <c r="L14" s="172">
        <f t="shared" si="2"/>
        <v>1930</v>
      </c>
      <c r="M14" s="21">
        <f>SUM(M10:M13)</f>
        <v>1930</v>
      </c>
      <c r="N14" s="22"/>
      <c r="O14" s="25">
        <f t="shared" si="3"/>
        <v>1930</v>
      </c>
      <c r="P14" s="21">
        <f t="shared" si="4"/>
        <v>7720</v>
      </c>
      <c r="Q14" s="22">
        <f t="shared" si="4"/>
        <v>0</v>
      </c>
      <c r="R14" s="25">
        <f t="shared" si="5"/>
        <v>7720</v>
      </c>
    </row>
    <row r="15" spans="1:18" ht="15.75" x14ac:dyDescent="0.25">
      <c r="A15" s="19" t="s">
        <v>63</v>
      </c>
      <c r="B15" s="164" t="s">
        <v>54</v>
      </c>
      <c r="C15" s="26"/>
      <c r="D15" s="27">
        <f>200/4</f>
        <v>50</v>
      </c>
      <c r="E15" s="28"/>
      <c r="F15" s="23">
        <f t="shared" si="0"/>
        <v>50</v>
      </c>
      <c r="G15" s="27">
        <f>200/4</f>
        <v>50</v>
      </c>
      <c r="H15" s="28"/>
      <c r="I15" s="23">
        <f t="shared" si="1"/>
        <v>50</v>
      </c>
      <c r="J15" s="27">
        <f>200/4</f>
        <v>50</v>
      </c>
      <c r="K15" s="28"/>
      <c r="L15" s="23">
        <f t="shared" si="2"/>
        <v>50</v>
      </c>
      <c r="M15" s="27">
        <f>200/4</f>
        <v>50</v>
      </c>
      <c r="N15" s="28"/>
      <c r="O15" s="24">
        <f t="shared" si="3"/>
        <v>50</v>
      </c>
      <c r="P15" s="21">
        <f t="shared" si="4"/>
        <v>200</v>
      </c>
      <c r="Q15" s="22">
        <f t="shared" si="4"/>
        <v>0</v>
      </c>
      <c r="R15" s="25">
        <f t="shared" si="5"/>
        <v>200</v>
      </c>
    </row>
    <row r="16" spans="1:18" ht="31.5" x14ac:dyDescent="0.25">
      <c r="A16" s="19" t="s">
        <v>64</v>
      </c>
      <c r="B16" s="164" t="s">
        <v>55</v>
      </c>
      <c r="C16" s="26"/>
      <c r="D16" s="27">
        <f>300/4</f>
        <v>75</v>
      </c>
      <c r="E16" s="28"/>
      <c r="F16" s="23">
        <f t="shared" si="0"/>
        <v>75</v>
      </c>
      <c r="G16" s="27">
        <f>300/4</f>
        <v>75</v>
      </c>
      <c r="H16" s="28"/>
      <c r="I16" s="23">
        <f t="shared" si="1"/>
        <v>75</v>
      </c>
      <c r="J16" s="27">
        <f>300/4</f>
        <v>75</v>
      </c>
      <c r="K16" s="28"/>
      <c r="L16" s="23">
        <f t="shared" si="2"/>
        <v>75</v>
      </c>
      <c r="M16" s="27">
        <f>300/4</f>
        <v>75</v>
      </c>
      <c r="N16" s="28"/>
      <c r="O16" s="24">
        <f t="shared" si="3"/>
        <v>75</v>
      </c>
      <c r="P16" s="21">
        <f t="shared" si="4"/>
        <v>300</v>
      </c>
      <c r="Q16" s="22">
        <f t="shared" si="4"/>
        <v>0</v>
      </c>
      <c r="R16" s="25">
        <f t="shared" si="5"/>
        <v>300</v>
      </c>
    </row>
    <row r="17" spans="1:19" ht="15.75" x14ac:dyDescent="0.25">
      <c r="A17" s="19" t="s">
        <v>65</v>
      </c>
      <c r="B17" s="164" t="s">
        <v>56</v>
      </c>
      <c r="C17" s="26"/>
      <c r="D17" s="27">
        <f>150/4</f>
        <v>37.5</v>
      </c>
      <c r="E17" s="28"/>
      <c r="F17" s="23">
        <f t="shared" si="0"/>
        <v>37.5</v>
      </c>
      <c r="G17" s="27">
        <f>150/4</f>
        <v>37.5</v>
      </c>
      <c r="H17" s="28"/>
      <c r="I17" s="23">
        <f t="shared" si="1"/>
        <v>37.5</v>
      </c>
      <c r="J17" s="27">
        <f>150/4</f>
        <v>37.5</v>
      </c>
      <c r="K17" s="28"/>
      <c r="L17" s="23">
        <f t="shared" si="2"/>
        <v>37.5</v>
      </c>
      <c r="M17" s="27">
        <f>150/4</f>
        <v>37.5</v>
      </c>
      <c r="N17" s="28"/>
      <c r="O17" s="24">
        <f t="shared" si="3"/>
        <v>37.5</v>
      </c>
      <c r="P17" s="21">
        <f t="shared" si="4"/>
        <v>150</v>
      </c>
      <c r="Q17" s="22">
        <f t="shared" si="4"/>
        <v>0</v>
      </c>
      <c r="R17" s="25">
        <f t="shared" si="5"/>
        <v>150</v>
      </c>
    </row>
    <row r="18" spans="1:19" ht="15.75" x14ac:dyDescent="0.25">
      <c r="A18" s="19" t="s">
        <v>66</v>
      </c>
      <c r="B18" s="164" t="s">
        <v>57</v>
      </c>
      <c r="C18" s="26"/>
      <c r="D18" s="27">
        <f>100/4</f>
        <v>25</v>
      </c>
      <c r="E18" s="28"/>
      <c r="F18" s="23">
        <f t="shared" si="0"/>
        <v>25</v>
      </c>
      <c r="G18" s="27">
        <f>100/4</f>
        <v>25</v>
      </c>
      <c r="H18" s="28"/>
      <c r="I18" s="23">
        <f t="shared" si="1"/>
        <v>25</v>
      </c>
      <c r="J18" s="27">
        <f>100/4</f>
        <v>25</v>
      </c>
      <c r="K18" s="28"/>
      <c r="L18" s="23">
        <f t="shared" si="2"/>
        <v>25</v>
      </c>
      <c r="M18" s="27">
        <f>100/4</f>
        <v>25</v>
      </c>
      <c r="N18" s="28"/>
      <c r="O18" s="24">
        <f t="shared" si="3"/>
        <v>25</v>
      </c>
      <c r="P18" s="21">
        <f t="shared" si="4"/>
        <v>100</v>
      </c>
      <c r="Q18" s="22">
        <f t="shared" si="4"/>
        <v>0</v>
      </c>
      <c r="R18" s="25">
        <f t="shared" si="5"/>
        <v>100</v>
      </c>
    </row>
    <row r="19" spans="1:19" ht="31.5" x14ac:dyDescent="0.25">
      <c r="A19" s="19" t="s">
        <v>67</v>
      </c>
      <c r="B19" s="164" t="s">
        <v>58</v>
      </c>
      <c r="C19" s="20"/>
      <c r="D19" s="27">
        <v>0</v>
      </c>
      <c r="E19" s="22"/>
      <c r="F19" s="23">
        <f t="shared" si="0"/>
        <v>0</v>
      </c>
      <c r="G19" s="27">
        <v>0</v>
      </c>
      <c r="H19" s="22"/>
      <c r="I19" s="23">
        <f t="shared" si="1"/>
        <v>0</v>
      </c>
      <c r="J19" s="27">
        <v>0</v>
      </c>
      <c r="K19" s="22"/>
      <c r="L19" s="23">
        <f t="shared" si="2"/>
        <v>0</v>
      </c>
      <c r="M19" s="27">
        <v>0</v>
      </c>
      <c r="N19" s="22"/>
      <c r="O19" s="24">
        <f t="shared" si="3"/>
        <v>0</v>
      </c>
      <c r="P19" s="21">
        <f t="shared" si="4"/>
        <v>0</v>
      </c>
      <c r="Q19" s="22">
        <f t="shared" si="4"/>
        <v>0</v>
      </c>
      <c r="R19" s="25">
        <f t="shared" si="5"/>
        <v>0</v>
      </c>
    </row>
    <row r="20" spans="1:19" ht="63.75" thickBot="1" x14ac:dyDescent="0.3">
      <c r="A20" s="19"/>
      <c r="B20" s="166" t="s">
        <v>68</v>
      </c>
      <c r="C20" s="26"/>
      <c r="D20" s="21">
        <f>SUM(D15:D19)</f>
        <v>187.5</v>
      </c>
      <c r="E20" s="22"/>
      <c r="F20" s="172">
        <f t="shared" si="0"/>
        <v>187.5</v>
      </c>
      <c r="G20" s="21">
        <f>SUM(G15:G19)</f>
        <v>187.5</v>
      </c>
      <c r="H20" s="22"/>
      <c r="I20" s="172">
        <f t="shared" si="1"/>
        <v>187.5</v>
      </c>
      <c r="J20" s="21">
        <f>SUM(J15:J19)</f>
        <v>187.5</v>
      </c>
      <c r="K20" s="22"/>
      <c r="L20" s="172">
        <f t="shared" si="2"/>
        <v>187.5</v>
      </c>
      <c r="M20" s="21">
        <f>SUM(M15:M19)</f>
        <v>187.5</v>
      </c>
      <c r="N20" s="22"/>
      <c r="O20" s="25">
        <f t="shared" si="3"/>
        <v>187.5</v>
      </c>
      <c r="P20" s="21">
        <f t="shared" si="4"/>
        <v>750</v>
      </c>
      <c r="Q20" s="22">
        <f t="shared" si="4"/>
        <v>0</v>
      </c>
      <c r="R20" s="25">
        <f t="shared" si="5"/>
        <v>750</v>
      </c>
    </row>
    <row r="21" spans="1:19" ht="15.75" thickBot="1" x14ac:dyDescent="0.3">
      <c r="A21" s="362" t="s">
        <v>9</v>
      </c>
      <c r="B21" s="363"/>
      <c r="C21" s="364"/>
      <c r="D21" s="35">
        <f>D20+D14</f>
        <v>2117.5</v>
      </c>
      <c r="E21" s="35">
        <f>E20+E14</f>
        <v>0</v>
      </c>
      <c r="F21" s="36">
        <f t="shared" si="0"/>
        <v>2117.5</v>
      </c>
      <c r="G21" s="35">
        <f>G20+G14</f>
        <v>2117.5</v>
      </c>
      <c r="H21" s="35">
        <f>H20+H14</f>
        <v>0</v>
      </c>
      <c r="I21" s="36">
        <f t="shared" si="1"/>
        <v>2117.5</v>
      </c>
      <c r="J21" s="35">
        <f>J20+J14</f>
        <v>2117.5</v>
      </c>
      <c r="K21" s="35">
        <f>K20+K14</f>
        <v>0</v>
      </c>
      <c r="L21" s="36">
        <f t="shared" si="2"/>
        <v>2117.5</v>
      </c>
      <c r="M21" s="35">
        <f>M20+M14</f>
        <v>2117.5</v>
      </c>
      <c r="N21" s="35">
        <f>N20+N14</f>
        <v>0</v>
      </c>
      <c r="O21" s="36">
        <f t="shared" si="3"/>
        <v>2117.5</v>
      </c>
      <c r="P21" s="35">
        <f>P20+P14</f>
        <v>8470</v>
      </c>
      <c r="Q21" s="35">
        <f>Q20+Q14</f>
        <v>0</v>
      </c>
      <c r="R21" s="36">
        <f t="shared" si="5"/>
        <v>8470</v>
      </c>
    </row>
    <row r="22" spans="1:19" ht="15.75" thickBot="1" x14ac:dyDescent="0.3">
      <c r="A22" s="385" t="s">
        <v>19</v>
      </c>
      <c r="B22" s="386"/>
      <c r="C22" s="387"/>
      <c r="D22" s="352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4"/>
      <c r="S22" s="123"/>
    </row>
    <row r="23" spans="1:19" ht="15.75" x14ac:dyDescent="0.25">
      <c r="A23" s="10" t="s">
        <v>72</v>
      </c>
      <c r="B23" s="164" t="s">
        <v>69</v>
      </c>
      <c r="C23" s="101"/>
      <c r="D23" s="102">
        <f>1500/4</f>
        <v>375</v>
      </c>
      <c r="E23" s="103"/>
      <c r="F23" s="104">
        <f t="shared" si="0"/>
        <v>375</v>
      </c>
      <c r="G23" s="102">
        <f>1500/4</f>
        <v>375</v>
      </c>
      <c r="H23" s="103"/>
      <c r="I23" s="104">
        <f t="shared" ref="I23:I36" si="6">G23-H23</f>
        <v>375</v>
      </c>
      <c r="J23" s="102">
        <f>1500/4</f>
        <v>375</v>
      </c>
      <c r="K23" s="103"/>
      <c r="L23" s="104">
        <f t="shared" ref="L23:L35" si="7">J23-K23</f>
        <v>375</v>
      </c>
      <c r="M23" s="102">
        <f>1500/4</f>
        <v>375</v>
      </c>
      <c r="N23" s="103"/>
      <c r="O23" s="104">
        <f t="shared" ref="O23:O35" si="8">M23-N23</f>
        <v>375</v>
      </c>
      <c r="P23" s="106">
        <f t="shared" si="4"/>
        <v>1500</v>
      </c>
      <c r="Q23" s="107">
        <f t="shared" si="4"/>
        <v>0</v>
      </c>
      <c r="R23" s="108">
        <f t="shared" si="5"/>
        <v>1500</v>
      </c>
    </row>
    <row r="24" spans="1:19" ht="15.75" x14ac:dyDescent="0.25">
      <c r="A24" s="10" t="s">
        <v>73</v>
      </c>
      <c r="B24" s="164" t="s">
        <v>70</v>
      </c>
      <c r="C24" s="29"/>
      <c r="D24" s="27">
        <f>2640/4</f>
        <v>660</v>
      </c>
      <c r="E24" s="22"/>
      <c r="F24" s="23">
        <f t="shared" si="0"/>
        <v>660</v>
      </c>
      <c r="G24" s="27">
        <f>2640/4</f>
        <v>660</v>
      </c>
      <c r="H24" s="22"/>
      <c r="I24" s="23">
        <f t="shared" si="6"/>
        <v>660</v>
      </c>
      <c r="J24" s="27">
        <f>2640/4</f>
        <v>660</v>
      </c>
      <c r="K24" s="22"/>
      <c r="L24" s="23">
        <f t="shared" si="7"/>
        <v>660</v>
      </c>
      <c r="M24" s="27">
        <f>2640/4</f>
        <v>660</v>
      </c>
      <c r="N24" s="22"/>
      <c r="O24" s="23">
        <f t="shared" si="8"/>
        <v>660</v>
      </c>
      <c r="P24" s="21">
        <f t="shared" si="4"/>
        <v>2640</v>
      </c>
      <c r="Q24" s="22">
        <f t="shared" si="4"/>
        <v>0</v>
      </c>
      <c r="R24" s="25">
        <f t="shared" si="5"/>
        <v>2640</v>
      </c>
    </row>
    <row r="25" spans="1:19" ht="15.75" x14ac:dyDescent="0.25">
      <c r="A25" s="10" t="s">
        <v>74</v>
      </c>
      <c r="B25" s="164" t="s">
        <v>71</v>
      </c>
      <c r="C25" s="26"/>
      <c r="D25" s="27">
        <f>2400/4</f>
        <v>600</v>
      </c>
      <c r="E25" s="28"/>
      <c r="F25" s="23">
        <f t="shared" si="0"/>
        <v>600</v>
      </c>
      <c r="G25" s="27">
        <f>2400/4</f>
        <v>600</v>
      </c>
      <c r="H25" s="28"/>
      <c r="I25" s="23">
        <f t="shared" si="6"/>
        <v>600</v>
      </c>
      <c r="J25" s="27">
        <f>2400/4</f>
        <v>600</v>
      </c>
      <c r="K25" s="28"/>
      <c r="L25" s="23">
        <f t="shared" si="7"/>
        <v>600</v>
      </c>
      <c r="M25" s="27">
        <f>2400/4</f>
        <v>600</v>
      </c>
      <c r="N25" s="28"/>
      <c r="O25" s="23">
        <f t="shared" si="8"/>
        <v>600</v>
      </c>
      <c r="P25" s="21">
        <f t="shared" si="4"/>
        <v>2400</v>
      </c>
      <c r="Q25" s="22">
        <f t="shared" si="4"/>
        <v>0</v>
      </c>
      <c r="R25" s="25">
        <f t="shared" si="5"/>
        <v>2400</v>
      </c>
    </row>
    <row r="26" spans="1:19" ht="47.25" x14ac:dyDescent="0.25">
      <c r="A26" s="10"/>
      <c r="B26" s="166" t="s">
        <v>75</v>
      </c>
      <c r="C26" s="29"/>
      <c r="D26" s="21">
        <f>SUM(D23:D25)</f>
        <v>1635</v>
      </c>
      <c r="E26" s="22"/>
      <c r="F26" s="172">
        <f t="shared" si="0"/>
        <v>1635</v>
      </c>
      <c r="G26" s="21">
        <f>SUM(G23:G25)</f>
        <v>1635</v>
      </c>
      <c r="H26" s="22"/>
      <c r="I26" s="172">
        <f t="shared" si="6"/>
        <v>1635</v>
      </c>
      <c r="J26" s="21">
        <f>SUM(J23:J25)</f>
        <v>1635</v>
      </c>
      <c r="K26" s="22"/>
      <c r="L26" s="172">
        <f t="shared" si="7"/>
        <v>1635</v>
      </c>
      <c r="M26" s="21">
        <f>SUM(M23:M25)</f>
        <v>1635</v>
      </c>
      <c r="N26" s="22"/>
      <c r="O26" s="172">
        <f t="shared" si="8"/>
        <v>1635</v>
      </c>
      <c r="P26" s="21">
        <f t="shared" si="4"/>
        <v>6540</v>
      </c>
      <c r="Q26" s="22">
        <f t="shared" si="4"/>
        <v>0</v>
      </c>
      <c r="R26" s="25">
        <f t="shared" si="5"/>
        <v>6540</v>
      </c>
    </row>
    <row r="27" spans="1:19" ht="15.75" x14ac:dyDescent="0.25">
      <c r="A27" s="19" t="s">
        <v>77</v>
      </c>
      <c r="B27" s="164" t="s">
        <v>76</v>
      </c>
      <c r="C27" s="26"/>
      <c r="D27" s="27">
        <v>850</v>
      </c>
      <c r="E27" s="28"/>
      <c r="F27" s="23">
        <f t="shared" si="0"/>
        <v>850</v>
      </c>
      <c r="G27" s="27">
        <v>850</v>
      </c>
      <c r="H27" s="28"/>
      <c r="I27" s="23">
        <f t="shared" si="6"/>
        <v>850</v>
      </c>
      <c r="J27" s="27">
        <v>850</v>
      </c>
      <c r="K27" s="28"/>
      <c r="L27" s="23">
        <f t="shared" si="7"/>
        <v>850</v>
      </c>
      <c r="M27" s="27">
        <v>850</v>
      </c>
      <c r="N27" s="28"/>
      <c r="O27" s="23">
        <f t="shared" si="8"/>
        <v>850</v>
      </c>
      <c r="P27" s="21">
        <f t="shared" si="4"/>
        <v>3400</v>
      </c>
      <c r="Q27" s="22">
        <f t="shared" si="4"/>
        <v>0</v>
      </c>
      <c r="R27" s="25">
        <f t="shared" si="5"/>
        <v>3400</v>
      </c>
    </row>
    <row r="28" spans="1:19" ht="15.75" x14ac:dyDescent="0.25">
      <c r="A28" s="19" t="s">
        <v>78</v>
      </c>
      <c r="B28" s="164" t="s">
        <v>51</v>
      </c>
      <c r="C28" s="26"/>
      <c r="D28" s="27">
        <f>720/4</f>
        <v>180</v>
      </c>
      <c r="E28" s="28"/>
      <c r="F28" s="23">
        <f t="shared" si="0"/>
        <v>180</v>
      </c>
      <c r="G28" s="27">
        <f>720/4</f>
        <v>180</v>
      </c>
      <c r="H28" s="28"/>
      <c r="I28" s="23">
        <f t="shared" si="6"/>
        <v>180</v>
      </c>
      <c r="J28" s="27">
        <f>720/4</f>
        <v>180</v>
      </c>
      <c r="K28" s="28"/>
      <c r="L28" s="23">
        <f t="shared" si="7"/>
        <v>180</v>
      </c>
      <c r="M28" s="27">
        <f>720/4</f>
        <v>180</v>
      </c>
      <c r="N28" s="28"/>
      <c r="O28" s="23">
        <f t="shared" si="8"/>
        <v>180</v>
      </c>
      <c r="P28" s="21">
        <f t="shared" si="4"/>
        <v>720</v>
      </c>
      <c r="Q28" s="22">
        <f t="shared" si="4"/>
        <v>0</v>
      </c>
      <c r="R28" s="25">
        <f t="shared" si="5"/>
        <v>720</v>
      </c>
    </row>
    <row r="29" spans="1:19" ht="63" x14ac:dyDescent="0.25">
      <c r="A29" s="109"/>
      <c r="B29" s="167" t="s">
        <v>79</v>
      </c>
      <c r="C29" s="29"/>
      <c r="D29" s="110">
        <f>SUM(D27:D28)</f>
        <v>1030</v>
      </c>
      <c r="E29" s="111"/>
      <c r="F29" s="172">
        <f t="shared" si="0"/>
        <v>1030</v>
      </c>
      <c r="G29" s="110">
        <f>SUM(G27:G28)</f>
        <v>1030</v>
      </c>
      <c r="H29" s="111"/>
      <c r="I29" s="172">
        <f t="shared" si="6"/>
        <v>1030</v>
      </c>
      <c r="J29" s="110">
        <f>SUM(J27:J28)</f>
        <v>1030</v>
      </c>
      <c r="K29" s="111"/>
      <c r="L29" s="172">
        <f t="shared" si="7"/>
        <v>1030</v>
      </c>
      <c r="M29" s="110">
        <f>SUM(M27:M28)</f>
        <v>1030</v>
      </c>
      <c r="N29" s="111"/>
      <c r="O29" s="172">
        <f t="shared" si="8"/>
        <v>1030</v>
      </c>
      <c r="P29" s="21">
        <f t="shared" si="4"/>
        <v>4120</v>
      </c>
      <c r="Q29" s="22">
        <f t="shared" si="4"/>
        <v>0</v>
      </c>
      <c r="R29" s="25">
        <f t="shared" si="5"/>
        <v>4120</v>
      </c>
    </row>
    <row r="30" spans="1:19" ht="15.75" x14ac:dyDescent="0.25">
      <c r="A30" s="19" t="s">
        <v>81</v>
      </c>
      <c r="B30" s="168" t="s">
        <v>80</v>
      </c>
      <c r="C30" s="26"/>
      <c r="D30" s="27">
        <v>2550</v>
      </c>
      <c r="E30" s="28"/>
      <c r="F30" s="23">
        <f t="shared" si="0"/>
        <v>2550</v>
      </c>
      <c r="G30" s="27">
        <v>2550</v>
      </c>
      <c r="H30" s="28"/>
      <c r="I30" s="23">
        <f t="shared" si="6"/>
        <v>2550</v>
      </c>
      <c r="J30" s="27">
        <v>2550</v>
      </c>
      <c r="K30" s="28"/>
      <c r="L30" s="23">
        <f t="shared" si="7"/>
        <v>2550</v>
      </c>
      <c r="M30" s="27">
        <v>2550</v>
      </c>
      <c r="N30" s="28"/>
      <c r="O30" s="23">
        <f t="shared" si="8"/>
        <v>2550</v>
      </c>
      <c r="P30" s="21">
        <f t="shared" si="4"/>
        <v>10200</v>
      </c>
      <c r="Q30" s="22">
        <f t="shared" si="4"/>
        <v>0</v>
      </c>
      <c r="R30" s="25">
        <f t="shared" si="5"/>
        <v>10200</v>
      </c>
    </row>
    <row r="31" spans="1:19" ht="15.75" x14ac:dyDescent="0.25">
      <c r="A31" s="19" t="s">
        <v>83</v>
      </c>
      <c r="B31" s="168" t="s">
        <v>84</v>
      </c>
      <c r="C31" s="26"/>
      <c r="D31" s="27">
        <f>2520/4</f>
        <v>630</v>
      </c>
      <c r="E31" s="28"/>
      <c r="F31" s="23">
        <f t="shared" si="0"/>
        <v>630</v>
      </c>
      <c r="G31" s="27">
        <f>2520/4</f>
        <v>630</v>
      </c>
      <c r="H31" s="28"/>
      <c r="I31" s="23">
        <f t="shared" si="6"/>
        <v>630</v>
      </c>
      <c r="J31" s="27">
        <f>2520/4</f>
        <v>630</v>
      </c>
      <c r="K31" s="28"/>
      <c r="L31" s="23">
        <f t="shared" si="7"/>
        <v>630</v>
      </c>
      <c r="M31" s="27">
        <f>2520/4</f>
        <v>630</v>
      </c>
      <c r="N31" s="28"/>
      <c r="O31" s="23">
        <f t="shared" si="8"/>
        <v>630</v>
      </c>
      <c r="P31" s="21">
        <f t="shared" si="4"/>
        <v>2520</v>
      </c>
      <c r="Q31" s="22"/>
      <c r="R31" s="25"/>
    </row>
    <row r="32" spans="1:19" ht="31.5" x14ac:dyDescent="0.25">
      <c r="A32" s="19"/>
      <c r="B32" s="169" t="s">
        <v>82</v>
      </c>
      <c r="C32" s="26"/>
      <c r="D32" s="21">
        <f>SUM(D30:D31)</f>
        <v>3180</v>
      </c>
      <c r="E32" s="22"/>
      <c r="F32" s="172">
        <f t="shared" si="0"/>
        <v>3180</v>
      </c>
      <c r="G32" s="21">
        <f>SUM(G30:G31)</f>
        <v>3180</v>
      </c>
      <c r="H32" s="22"/>
      <c r="I32" s="172">
        <f t="shared" si="6"/>
        <v>3180</v>
      </c>
      <c r="J32" s="21">
        <f>SUM(J30:J31)</f>
        <v>3180</v>
      </c>
      <c r="K32" s="22"/>
      <c r="L32" s="172">
        <f t="shared" si="7"/>
        <v>3180</v>
      </c>
      <c r="M32" s="21">
        <f>SUM(M30:M31)</f>
        <v>3180</v>
      </c>
      <c r="N32" s="22"/>
      <c r="O32" s="172">
        <f t="shared" si="8"/>
        <v>3180</v>
      </c>
      <c r="P32" s="21">
        <f t="shared" si="4"/>
        <v>12720</v>
      </c>
      <c r="Q32" s="22">
        <f t="shared" si="4"/>
        <v>0</v>
      </c>
      <c r="R32" s="25">
        <f t="shared" si="5"/>
        <v>12720</v>
      </c>
    </row>
    <row r="33" spans="1:18" ht="15.75" x14ac:dyDescent="0.25">
      <c r="A33" s="19" t="s">
        <v>86</v>
      </c>
      <c r="B33" s="170" t="s">
        <v>69</v>
      </c>
      <c r="C33" s="29"/>
      <c r="D33" s="117">
        <f>1500/4</f>
        <v>375</v>
      </c>
      <c r="E33" s="111"/>
      <c r="F33" s="23">
        <f t="shared" si="0"/>
        <v>375</v>
      </c>
      <c r="G33" s="117">
        <f>1500/4</f>
        <v>375</v>
      </c>
      <c r="H33" s="111"/>
      <c r="I33" s="23">
        <f t="shared" si="6"/>
        <v>375</v>
      </c>
      <c r="J33" s="117">
        <f>1500/4</f>
        <v>375</v>
      </c>
      <c r="K33" s="111"/>
      <c r="L33" s="23">
        <f t="shared" si="7"/>
        <v>375</v>
      </c>
      <c r="M33" s="117">
        <f>1500/4</f>
        <v>375</v>
      </c>
      <c r="N33" s="111"/>
      <c r="O33" s="23">
        <f t="shared" si="8"/>
        <v>375</v>
      </c>
      <c r="P33" s="21">
        <f t="shared" si="4"/>
        <v>1500</v>
      </c>
      <c r="Q33" s="22">
        <f t="shared" si="4"/>
        <v>0</v>
      </c>
      <c r="R33" s="25">
        <f t="shared" si="5"/>
        <v>1500</v>
      </c>
    </row>
    <row r="34" spans="1:18" ht="15.75" x14ac:dyDescent="0.25">
      <c r="A34" s="19" t="s">
        <v>87</v>
      </c>
      <c r="B34" s="171" t="s">
        <v>85</v>
      </c>
      <c r="C34" s="26"/>
      <c r="D34" s="27">
        <f>360/4</f>
        <v>90</v>
      </c>
      <c r="E34" s="28"/>
      <c r="F34" s="23">
        <f t="shared" si="0"/>
        <v>90</v>
      </c>
      <c r="G34" s="27">
        <f>360/4</f>
        <v>90</v>
      </c>
      <c r="H34" s="28"/>
      <c r="I34" s="23">
        <f t="shared" si="6"/>
        <v>90</v>
      </c>
      <c r="J34" s="27">
        <f>360/4</f>
        <v>90</v>
      </c>
      <c r="K34" s="28"/>
      <c r="L34" s="23">
        <f t="shared" si="7"/>
        <v>90</v>
      </c>
      <c r="M34" s="27">
        <f>360/4</f>
        <v>90</v>
      </c>
      <c r="N34" s="28"/>
      <c r="O34" s="23">
        <f t="shared" si="8"/>
        <v>90</v>
      </c>
      <c r="P34" s="21">
        <f t="shared" si="4"/>
        <v>360</v>
      </c>
      <c r="Q34" s="22">
        <f t="shared" si="4"/>
        <v>0</v>
      </c>
      <c r="R34" s="25">
        <f t="shared" si="5"/>
        <v>360</v>
      </c>
    </row>
    <row r="35" spans="1:18" ht="32.25" thickBot="1" x14ac:dyDescent="0.3">
      <c r="A35" s="19"/>
      <c r="B35" s="166" t="s">
        <v>88</v>
      </c>
      <c r="C35" s="26"/>
      <c r="D35" s="21">
        <f>SUM(D33:D34)</f>
        <v>465</v>
      </c>
      <c r="E35" s="22"/>
      <c r="F35" s="172">
        <f t="shared" si="0"/>
        <v>465</v>
      </c>
      <c r="G35" s="21">
        <f>SUM(G33:G34)</f>
        <v>465</v>
      </c>
      <c r="H35" s="22"/>
      <c r="I35" s="172">
        <f t="shared" si="6"/>
        <v>465</v>
      </c>
      <c r="J35" s="21">
        <f>SUM(J33:J34)</f>
        <v>465</v>
      </c>
      <c r="K35" s="22"/>
      <c r="L35" s="172">
        <f t="shared" si="7"/>
        <v>465</v>
      </c>
      <c r="M35" s="21">
        <f>SUM(M33:M34)</f>
        <v>465</v>
      </c>
      <c r="N35" s="22"/>
      <c r="O35" s="172">
        <f t="shared" si="8"/>
        <v>465</v>
      </c>
      <c r="P35" s="21">
        <f t="shared" si="4"/>
        <v>1860</v>
      </c>
      <c r="Q35" s="22">
        <f t="shared" si="4"/>
        <v>0</v>
      </c>
      <c r="R35" s="25">
        <f t="shared" si="5"/>
        <v>1860</v>
      </c>
    </row>
    <row r="36" spans="1:18" ht="15.75" thickBot="1" x14ac:dyDescent="0.3">
      <c r="A36" s="375" t="s">
        <v>10</v>
      </c>
      <c r="B36" s="376"/>
      <c r="C36" s="377"/>
      <c r="D36" s="35">
        <f>D26+D29+D32+D35</f>
        <v>6310</v>
      </c>
      <c r="E36" s="35">
        <f>SUM(E23:E35)</f>
        <v>0</v>
      </c>
      <c r="F36" s="36">
        <f t="shared" si="0"/>
        <v>6310</v>
      </c>
      <c r="G36" s="35">
        <f>G26+G29+G32+G35</f>
        <v>6310</v>
      </c>
      <c r="H36" s="35">
        <f>SUM(H23:H35)</f>
        <v>0</v>
      </c>
      <c r="I36" s="36">
        <f t="shared" si="6"/>
        <v>6310</v>
      </c>
      <c r="J36" s="35">
        <f>J26+J29+J32+J35</f>
        <v>6310</v>
      </c>
      <c r="K36" s="35">
        <f>SUM(K23:K35)</f>
        <v>0</v>
      </c>
      <c r="L36" s="36">
        <f t="shared" si="2"/>
        <v>6310</v>
      </c>
      <c r="M36" s="35">
        <f>M26+M29+M32+M35</f>
        <v>6310</v>
      </c>
      <c r="N36" s="35">
        <f>SUM(N23:N35)</f>
        <v>0</v>
      </c>
      <c r="O36" s="36">
        <f t="shared" si="3"/>
        <v>6310</v>
      </c>
      <c r="P36" s="35">
        <f>P26+P29+P32+P35</f>
        <v>25240</v>
      </c>
      <c r="Q36" s="35">
        <f>SUM(Q23:Q35)</f>
        <v>0</v>
      </c>
      <c r="R36" s="36">
        <f t="shared" si="5"/>
        <v>25240</v>
      </c>
    </row>
    <row r="37" spans="1:18" ht="15.75" thickBot="1" x14ac:dyDescent="0.3">
      <c r="A37" s="359" t="s">
        <v>20</v>
      </c>
      <c r="B37" s="360"/>
      <c r="C37" s="361"/>
      <c r="D37" s="352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4"/>
    </row>
    <row r="38" spans="1:18" ht="15.75" x14ac:dyDescent="0.25">
      <c r="A38" s="112" t="s">
        <v>91</v>
      </c>
      <c r="B38" s="173" t="s">
        <v>89</v>
      </c>
      <c r="C38" s="113"/>
      <c r="D38" s="114">
        <f>3000/4</f>
        <v>750</v>
      </c>
      <c r="E38" s="115"/>
      <c r="F38" s="104">
        <f t="shared" si="0"/>
        <v>750</v>
      </c>
      <c r="G38" s="114">
        <f>3000/4</f>
        <v>750</v>
      </c>
      <c r="H38" s="115"/>
      <c r="I38" s="104">
        <f t="shared" ref="I38:I46" si="9">G38-H38</f>
        <v>750</v>
      </c>
      <c r="J38" s="114">
        <f>3000/4</f>
        <v>750</v>
      </c>
      <c r="K38" s="115"/>
      <c r="L38" s="104">
        <f t="shared" ref="L38:L46" si="10">J38-K38</f>
        <v>750</v>
      </c>
      <c r="M38" s="114">
        <f>3000/4</f>
        <v>750</v>
      </c>
      <c r="N38" s="115"/>
      <c r="O38" s="104">
        <f t="shared" ref="O38:O46" si="11">M38-N38</f>
        <v>750</v>
      </c>
      <c r="P38" s="106">
        <f t="shared" si="4"/>
        <v>3000</v>
      </c>
      <c r="Q38" s="107">
        <f t="shared" si="4"/>
        <v>0</v>
      </c>
      <c r="R38" s="108">
        <f t="shared" si="5"/>
        <v>3000</v>
      </c>
    </row>
    <row r="39" spans="1:18" ht="15.75" x14ac:dyDescent="0.25">
      <c r="A39" s="112" t="s">
        <v>92</v>
      </c>
      <c r="B39" s="173" t="s">
        <v>90</v>
      </c>
      <c r="C39" s="26"/>
      <c r="D39" s="27">
        <v>0</v>
      </c>
      <c r="E39" s="28"/>
      <c r="F39" s="23">
        <f t="shared" si="0"/>
        <v>0</v>
      </c>
      <c r="G39" s="27">
        <v>0</v>
      </c>
      <c r="H39" s="28"/>
      <c r="I39" s="23">
        <f t="shared" si="9"/>
        <v>0</v>
      </c>
      <c r="J39" s="27">
        <v>0</v>
      </c>
      <c r="K39" s="28"/>
      <c r="L39" s="23">
        <f t="shared" si="10"/>
        <v>0</v>
      </c>
      <c r="M39" s="27">
        <v>0</v>
      </c>
      <c r="N39" s="28"/>
      <c r="O39" s="23">
        <f t="shared" si="11"/>
        <v>0</v>
      </c>
      <c r="P39" s="21">
        <f t="shared" si="4"/>
        <v>0</v>
      </c>
      <c r="Q39" s="22">
        <f t="shared" si="4"/>
        <v>0</v>
      </c>
      <c r="R39" s="25">
        <f t="shared" si="5"/>
        <v>0</v>
      </c>
    </row>
    <row r="40" spans="1:18" ht="63" x14ac:dyDescent="0.25">
      <c r="A40" s="116"/>
      <c r="B40" s="166" t="s">
        <v>97</v>
      </c>
      <c r="C40" s="29"/>
      <c r="D40" s="21">
        <f>SUM(D38:D39)</f>
        <v>750</v>
      </c>
      <c r="E40" s="22"/>
      <c r="F40" s="23">
        <f t="shared" si="0"/>
        <v>750</v>
      </c>
      <c r="G40" s="21">
        <f>SUM(G38:G39)</f>
        <v>750</v>
      </c>
      <c r="H40" s="22"/>
      <c r="I40" s="23">
        <f t="shared" si="9"/>
        <v>750</v>
      </c>
      <c r="J40" s="21">
        <f>SUM(J38:J39)</f>
        <v>750</v>
      </c>
      <c r="K40" s="22"/>
      <c r="L40" s="23">
        <f t="shared" si="10"/>
        <v>750</v>
      </c>
      <c r="M40" s="21">
        <f>SUM(M38:M39)</f>
        <v>750</v>
      </c>
      <c r="N40" s="22"/>
      <c r="O40" s="23">
        <f t="shared" si="11"/>
        <v>750</v>
      </c>
      <c r="P40" s="21">
        <f t="shared" si="4"/>
        <v>3000</v>
      </c>
      <c r="Q40" s="22">
        <f t="shared" si="4"/>
        <v>0</v>
      </c>
      <c r="R40" s="25">
        <f t="shared" si="5"/>
        <v>3000</v>
      </c>
    </row>
    <row r="41" spans="1:18" ht="15.75" x14ac:dyDescent="0.25">
      <c r="A41" s="116" t="s">
        <v>95</v>
      </c>
      <c r="B41" s="171" t="s">
        <v>93</v>
      </c>
      <c r="C41" s="26"/>
      <c r="D41" s="27">
        <v>0</v>
      </c>
      <c r="E41" s="28"/>
      <c r="F41" s="23">
        <f t="shared" si="0"/>
        <v>0</v>
      </c>
      <c r="G41" s="27">
        <v>0</v>
      </c>
      <c r="H41" s="28"/>
      <c r="I41" s="23">
        <f t="shared" si="9"/>
        <v>0</v>
      </c>
      <c r="J41" s="27">
        <v>0</v>
      </c>
      <c r="K41" s="28"/>
      <c r="L41" s="23">
        <f t="shared" si="10"/>
        <v>0</v>
      </c>
      <c r="M41" s="27">
        <v>0</v>
      </c>
      <c r="N41" s="28"/>
      <c r="O41" s="23">
        <f t="shared" si="11"/>
        <v>0</v>
      </c>
      <c r="P41" s="21">
        <f t="shared" si="4"/>
        <v>0</v>
      </c>
      <c r="Q41" s="22">
        <f t="shared" si="4"/>
        <v>0</v>
      </c>
      <c r="R41" s="25">
        <f t="shared" si="5"/>
        <v>0</v>
      </c>
    </row>
    <row r="42" spans="1:18" ht="31.5" x14ac:dyDescent="0.25">
      <c r="A42" s="19"/>
      <c r="B42" s="166" t="s">
        <v>98</v>
      </c>
      <c r="C42" s="26"/>
      <c r="D42" s="21">
        <f>SUM(D41)</f>
        <v>0</v>
      </c>
      <c r="E42" s="22"/>
      <c r="F42" s="172">
        <f t="shared" si="0"/>
        <v>0</v>
      </c>
      <c r="G42" s="21">
        <f>SUM(G41)</f>
        <v>0</v>
      </c>
      <c r="H42" s="22"/>
      <c r="I42" s="172">
        <f t="shared" si="9"/>
        <v>0</v>
      </c>
      <c r="J42" s="21">
        <f>SUM(J41)</f>
        <v>0</v>
      </c>
      <c r="K42" s="22"/>
      <c r="L42" s="172">
        <f t="shared" si="10"/>
        <v>0</v>
      </c>
      <c r="M42" s="21">
        <f>SUM(M41)</f>
        <v>0</v>
      </c>
      <c r="N42" s="22"/>
      <c r="O42" s="172">
        <f t="shared" si="11"/>
        <v>0</v>
      </c>
      <c r="P42" s="21">
        <f t="shared" si="4"/>
        <v>0</v>
      </c>
      <c r="Q42" s="22">
        <f t="shared" si="4"/>
        <v>0</v>
      </c>
      <c r="R42" s="25">
        <f t="shared" si="5"/>
        <v>0</v>
      </c>
    </row>
    <row r="43" spans="1:18" ht="15.75" x14ac:dyDescent="0.25">
      <c r="A43" s="19" t="s">
        <v>96</v>
      </c>
      <c r="B43" s="171" t="s">
        <v>94</v>
      </c>
      <c r="C43" s="26"/>
      <c r="D43" s="27">
        <f>600/4</f>
        <v>150</v>
      </c>
      <c r="E43" s="28"/>
      <c r="F43" s="23">
        <f t="shared" si="0"/>
        <v>150</v>
      </c>
      <c r="G43" s="27">
        <f>600/4</f>
        <v>150</v>
      </c>
      <c r="H43" s="28"/>
      <c r="I43" s="23">
        <f t="shared" si="9"/>
        <v>150</v>
      </c>
      <c r="J43" s="27">
        <f>600/4</f>
        <v>150</v>
      </c>
      <c r="K43" s="28"/>
      <c r="L43" s="23">
        <f t="shared" si="10"/>
        <v>150</v>
      </c>
      <c r="M43" s="27">
        <f>600/4</f>
        <v>150</v>
      </c>
      <c r="N43" s="28"/>
      <c r="O43" s="23">
        <f t="shared" si="11"/>
        <v>150</v>
      </c>
      <c r="P43" s="21">
        <f t="shared" si="4"/>
        <v>600</v>
      </c>
      <c r="Q43" s="22">
        <f t="shared" si="4"/>
        <v>0</v>
      </c>
      <c r="R43" s="25">
        <f t="shared" si="5"/>
        <v>600</v>
      </c>
    </row>
    <row r="44" spans="1:18" ht="48" thickBot="1" x14ac:dyDescent="0.3">
      <c r="A44" s="19"/>
      <c r="B44" s="166" t="s">
        <v>99</v>
      </c>
      <c r="C44" s="29"/>
      <c r="D44" s="21">
        <f>SUM(D43)</f>
        <v>150</v>
      </c>
      <c r="E44" s="22"/>
      <c r="F44" s="172">
        <f t="shared" si="0"/>
        <v>150</v>
      </c>
      <c r="G44" s="21">
        <f>SUM(G43)</f>
        <v>150</v>
      </c>
      <c r="H44" s="22"/>
      <c r="I44" s="172">
        <f t="shared" si="9"/>
        <v>150</v>
      </c>
      <c r="J44" s="21">
        <f>SUM(J43)</f>
        <v>150</v>
      </c>
      <c r="K44" s="22"/>
      <c r="L44" s="172">
        <f t="shared" si="10"/>
        <v>150</v>
      </c>
      <c r="M44" s="21">
        <f>SUM(M43)</f>
        <v>150</v>
      </c>
      <c r="N44" s="22"/>
      <c r="O44" s="172">
        <f t="shared" si="11"/>
        <v>150</v>
      </c>
      <c r="P44" s="21">
        <f t="shared" si="4"/>
        <v>600</v>
      </c>
      <c r="Q44" s="22">
        <f t="shared" si="4"/>
        <v>0</v>
      </c>
      <c r="R44" s="25">
        <f t="shared" si="5"/>
        <v>600</v>
      </c>
    </row>
    <row r="45" spans="1:18" ht="15.75" thickBot="1" x14ac:dyDescent="0.3">
      <c r="A45" s="362" t="s">
        <v>11</v>
      </c>
      <c r="B45" s="363"/>
      <c r="C45" s="364"/>
      <c r="D45" s="35">
        <f>D40+D42+D44</f>
        <v>900</v>
      </c>
      <c r="E45" s="35">
        <f>SUM(E38:E44)</f>
        <v>0</v>
      </c>
      <c r="F45" s="36">
        <f t="shared" si="0"/>
        <v>900</v>
      </c>
      <c r="G45" s="35">
        <f>G40+G42+G44</f>
        <v>900</v>
      </c>
      <c r="H45" s="35">
        <f>SUM(H38:H44)</f>
        <v>0</v>
      </c>
      <c r="I45" s="36">
        <f t="shared" si="9"/>
        <v>900</v>
      </c>
      <c r="J45" s="35">
        <f>J40+J42+J44</f>
        <v>900</v>
      </c>
      <c r="K45" s="35">
        <f>SUM(K38:K44)</f>
        <v>0</v>
      </c>
      <c r="L45" s="36">
        <f t="shared" si="10"/>
        <v>900</v>
      </c>
      <c r="M45" s="35">
        <f>M40+M42+M44</f>
        <v>900</v>
      </c>
      <c r="N45" s="35">
        <f>SUM(N38:N44)</f>
        <v>0</v>
      </c>
      <c r="O45" s="36">
        <f t="shared" si="11"/>
        <v>900</v>
      </c>
      <c r="P45" s="35">
        <f>P40+P42+P44</f>
        <v>3600</v>
      </c>
      <c r="Q45" s="35">
        <f>SUM(Q38:Q44)</f>
        <v>0</v>
      </c>
      <c r="R45" s="36">
        <f t="shared" si="5"/>
        <v>3600</v>
      </c>
    </row>
    <row r="46" spans="1:18" s="174" customFormat="1" thickBot="1" x14ac:dyDescent="0.25">
      <c r="A46" s="393" t="s">
        <v>12</v>
      </c>
      <c r="B46" s="394"/>
      <c r="C46" s="395"/>
      <c r="D46" s="124">
        <f>SUM(D45,D36,D21)</f>
        <v>9327.5</v>
      </c>
      <c r="E46" s="124">
        <f>SUM(E45,E36,E21)</f>
        <v>0</v>
      </c>
      <c r="F46" s="127">
        <f t="shared" si="0"/>
        <v>9327.5</v>
      </c>
      <c r="G46" s="124">
        <f>SUM(G45,G36,G21)</f>
        <v>9327.5</v>
      </c>
      <c r="H46" s="124">
        <f>SUM(H45,H36,H21)</f>
        <v>0</v>
      </c>
      <c r="I46" s="127">
        <f t="shared" si="9"/>
        <v>9327.5</v>
      </c>
      <c r="J46" s="124">
        <f>SUM(J45,J36,J21)</f>
        <v>9327.5</v>
      </c>
      <c r="K46" s="124">
        <f>SUM(K45,K36,K21)</f>
        <v>0</v>
      </c>
      <c r="L46" s="127">
        <f t="shared" si="10"/>
        <v>9327.5</v>
      </c>
      <c r="M46" s="124">
        <f>SUM(M45,M36,M21)</f>
        <v>9327.5</v>
      </c>
      <c r="N46" s="124">
        <f>SUM(N45,N36,N21)</f>
        <v>0</v>
      </c>
      <c r="O46" s="127">
        <f t="shared" si="11"/>
        <v>9327.5</v>
      </c>
      <c r="P46" s="124">
        <f>SUM(P45,P36,P21)</f>
        <v>37310</v>
      </c>
      <c r="Q46" s="124">
        <f>SUM(Q45,Q36,Q21)</f>
        <v>0</v>
      </c>
      <c r="R46" s="127">
        <f t="shared" si="5"/>
        <v>37310</v>
      </c>
    </row>
    <row r="47" spans="1:18" ht="15.75" thickBot="1" x14ac:dyDescent="0.3">
      <c r="A47" s="396" t="s">
        <v>37</v>
      </c>
      <c r="B47" s="397"/>
      <c r="C47" s="398"/>
      <c r="D47" s="352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4"/>
    </row>
    <row r="48" spans="1:18" ht="16.5" thickBot="1" x14ac:dyDescent="0.3">
      <c r="A48" s="112" t="s">
        <v>23</v>
      </c>
      <c r="B48" s="175" t="s">
        <v>100</v>
      </c>
      <c r="C48" s="128"/>
      <c r="D48" s="102">
        <f>2400/4</f>
        <v>600</v>
      </c>
      <c r="E48" s="103"/>
      <c r="F48" s="104">
        <f t="shared" si="0"/>
        <v>600</v>
      </c>
      <c r="G48" s="102">
        <f>2400/4</f>
        <v>600</v>
      </c>
      <c r="H48" s="103"/>
      <c r="I48" s="104">
        <f t="shared" ref="I48:I63" si="12">G48-H48</f>
        <v>600</v>
      </c>
      <c r="J48" s="102">
        <f>2400/4</f>
        <v>600</v>
      </c>
      <c r="K48" s="103"/>
      <c r="L48" s="104">
        <f t="shared" ref="L48:L63" si="13">J48-K48</f>
        <v>600</v>
      </c>
      <c r="M48" s="102">
        <f>2400/4</f>
        <v>600</v>
      </c>
      <c r="N48" s="103"/>
      <c r="O48" s="104">
        <f t="shared" ref="O48:O63" si="14">M48-N48</f>
        <v>600</v>
      </c>
      <c r="P48" s="106">
        <f t="shared" ref="P48:Q61" si="15">M48+J48+G48+D48</f>
        <v>2400</v>
      </c>
      <c r="Q48" s="107">
        <f t="shared" si="15"/>
        <v>0</v>
      </c>
      <c r="R48" s="108">
        <f t="shared" ref="R48:R63" si="16">P48-Q48</f>
        <v>2400</v>
      </c>
    </row>
    <row r="49" spans="1:18" ht="15.75" thickBot="1" x14ac:dyDescent="0.3">
      <c r="A49" s="362" t="s">
        <v>38</v>
      </c>
      <c r="B49" s="363"/>
      <c r="C49" s="364"/>
      <c r="D49" s="35">
        <f>SUM(D48:D48)</f>
        <v>600</v>
      </c>
      <c r="E49" s="35">
        <f>SUM(E48:E48)</f>
        <v>0</v>
      </c>
      <c r="F49" s="36">
        <f t="shared" si="0"/>
        <v>600</v>
      </c>
      <c r="G49" s="35">
        <f>SUM(G48:G48)</f>
        <v>600</v>
      </c>
      <c r="H49" s="35">
        <f>SUM(H48:H48)</f>
        <v>0</v>
      </c>
      <c r="I49" s="36">
        <f t="shared" si="12"/>
        <v>600</v>
      </c>
      <c r="J49" s="35">
        <f>SUM(J48:J48)</f>
        <v>600</v>
      </c>
      <c r="K49" s="35">
        <f>SUM(K48:K48)</f>
        <v>0</v>
      </c>
      <c r="L49" s="36">
        <f t="shared" si="13"/>
        <v>600</v>
      </c>
      <c r="M49" s="35">
        <f>SUM(M48:M48)</f>
        <v>600</v>
      </c>
      <c r="N49" s="35">
        <f>SUM(N48:N48)</f>
        <v>0</v>
      </c>
      <c r="O49" s="36">
        <f t="shared" si="14"/>
        <v>600</v>
      </c>
      <c r="P49" s="35">
        <f>SUM(P48:P48)</f>
        <v>2400</v>
      </c>
      <c r="Q49" s="37">
        <f t="shared" si="15"/>
        <v>0</v>
      </c>
      <c r="R49" s="36">
        <f t="shared" si="16"/>
        <v>2400</v>
      </c>
    </row>
    <row r="50" spans="1:18" ht="15.75" thickBot="1" x14ac:dyDescent="0.3">
      <c r="A50" s="399" t="s">
        <v>120</v>
      </c>
      <c r="B50" s="400"/>
      <c r="C50" s="401"/>
      <c r="D50" s="352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4"/>
    </row>
    <row r="51" spans="1:18" ht="15.75" x14ac:dyDescent="0.25">
      <c r="A51" s="112" t="s">
        <v>21</v>
      </c>
      <c r="B51" s="168" t="s">
        <v>101</v>
      </c>
      <c r="C51" s="131"/>
      <c r="D51" s="114">
        <f>4200/4</f>
        <v>1050</v>
      </c>
      <c r="E51" s="115"/>
      <c r="F51" s="104">
        <f t="shared" si="0"/>
        <v>1050</v>
      </c>
      <c r="G51" s="114">
        <f>4200/4</f>
        <v>1050</v>
      </c>
      <c r="H51" s="115"/>
      <c r="I51" s="104">
        <f t="shared" si="12"/>
        <v>1050</v>
      </c>
      <c r="J51" s="114">
        <f>4200/4</f>
        <v>1050</v>
      </c>
      <c r="K51" s="115"/>
      <c r="L51" s="104">
        <f t="shared" si="13"/>
        <v>1050</v>
      </c>
      <c r="M51" s="114">
        <f>4200/4</f>
        <v>1050</v>
      </c>
      <c r="N51" s="115"/>
      <c r="O51" s="105">
        <f t="shared" si="14"/>
        <v>1050</v>
      </c>
      <c r="P51" s="106">
        <f t="shared" si="15"/>
        <v>4200</v>
      </c>
      <c r="Q51" s="107">
        <f t="shared" si="15"/>
        <v>0</v>
      </c>
      <c r="R51" s="108">
        <f t="shared" si="16"/>
        <v>4200</v>
      </c>
    </row>
    <row r="52" spans="1:18" ht="16.5" thickBot="1" x14ac:dyDescent="0.3">
      <c r="A52" s="116" t="s">
        <v>22</v>
      </c>
      <c r="B52" s="168" t="s">
        <v>102</v>
      </c>
      <c r="C52" s="130"/>
      <c r="D52" s="133">
        <f>3000/4</f>
        <v>750</v>
      </c>
      <c r="E52" s="134"/>
      <c r="F52" s="23">
        <f t="shared" si="0"/>
        <v>750</v>
      </c>
      <c r="G52" s="133">
        <f>3000/4</f>
        <v>750</v>
      </c>
      <c r="H52" s="134"/>
      <c r="I52" s="23">
        <f t="shared" si="12"/>
        <v>750</v>
      </c>
      <c r="J52" s="133">
        <f>3000/4</f>
        <v>750</v>
      </c>
      <c r="K52" s="134"/>
      <c r="L52" s="23">
        <f t="shared" si="13"/>
        <v>750</v>
      </c>
      <c r="M52" s="133">
        <f>3000/4</f>
        <v>750</v>
      </c>
      <c r="N52" s="134"/>
      <c r="O52" s="24">
        <f t="shared" si="14"/>
        <v>750</v>
      </c>
      <c r="P52" s="21">
        <f t="shared" si="15"/>
        <v>3000</v>
      </c>
      <c r="Q52" s="22">
        <f t="shared" si="15"/>
        <v>0</v>
      </c>
      <c r="R52" s="25">
        <f t="shared" si="16"/>
        <v>3000</v>
      </c>
    </row>
    <row r="53" spans="1:18" ht="15.75" thickBot="1" x14ac:dyDescent="0.3">
      <c r="A53" s="362" t="s">
        <v>13</v>
      </c>
      <c r="B53" s="363"/>
      <c r="C53" s="364"/>
      <c r="D53" s="35">
        <f>SUM(D51:D52)</f>
        <v>1800</v>
      </c>
      <c r="E53" s="35">
        <f>SUM(E51:E52)</f>
        <v>0</v>
      </c>
      <c r="F53" s="36">
        <f t="shared" si="0"/>
        <v>1800</v>
      </c>
      <c r="G53" s="35">
        <f>SUM(G51:G52)</f>
        <v>1800</v>
      </c>
      <c r="H53" s="35">
        <f>SUM(H51:H52)</f>
        <v>0</v>
      </c>
      <c r="I53" s="36">
        <f t="shared" si="12"/>
        <v>1800</v>
      </c>
      <c r="J53" s="35">
        <f>SUM(J51:J52)</f>
        <v>1800</v>
      </c>
      <c r="K53" s="35">
        <f>SUM(K51:K52)</f>
        <v>0</v>
      </c>
      <c r="L53" s="36">
        <f t="shared" si="13"/>
        <v>1800</v>
      </c>
      <c r="M53" s="35">
        <f>SUM(M51:M52)</f>
        <v>1800</v>
      </c>
      <c r="N53" s="35">
        <f>SUM(N51:N52)</f>
        <v>0</v>
      </c>
      <c r="O53" s="36">
        <f t="shared" si="14"/>
        <v>1800</v>
      </c>
      <c r="P53" s="35">
        <f>SUM(P51:P52)</f>
        <v>7200</v>
      </c>
      <c r="Q53" s="37">
        <f t="shared" si="15"/>
        <v>0</v>
      </c>
      <c r="R53" s="36">
        <f t="shared" si="16"/>
        <v>7200</v>
      </c>
    </row>
    <row r="54" spans="1:18" ht="15.75" thickBot="1" x14ac:dyDescent="0.3">
      <c r="A54" s="393" t="s">
        <v>39</v>
      </c>
      <c r="B54" s="394"/>
      <c r="C54" s="395"/>
      <c r="D54" s="124">
        <f>D49+D53</f>
        <v>2400</v>
      </c>
      <c r="E54" s="124">
        <f>E49+E53</f>
        <v>0</v>
      </c>
      <c r="F54" s="125">
        <f t="shared" si="0"/>
        <v>2400</v>
      </c>
      <c r="G54" s="124">
        <f>G49+G53</f>
        <v>2400</v>
      </c>
      <c r="H54" s="124">
        <f>H49+H53</f>
        <v>0</v>
      </c>
      <c r="I54" s="125">
        <f t="shared" si="12"/>
        <v>2400</v>
      </c>
      <c r="J54" s="124">
        <f>J49+J53</f>
        <v>2400</v>
      </c>
      <c r="K54" s="124">
        <f>K49+K53</f>
        <v>0</v>
      </c>
      <c r="L54" s="125">
        <f t="shared" si="13"/>
        <v>2400</v>
      </c>
      <c r="M54" s="124">
        <f>M49+M53</f>
        <v>2400</v>
      </c>
      <c r="N54" s="124">
        <f>N49+N53</f>
        <v>0</v>
      </c>
      <c r="O54" s="125">
        <f t="shared" si="14"/>
        <v>2400</v>
      </c>
      <c r="P54" s="124">
        <f t="shared" si="15"/>
        <v>9600</v>
      </c>
      <c r="Q54" s="126">
        <f t="shared" si="15"/>
        <v>0</v>
      </c>
      <c r="R54" s="127">
        <f t="shared" si="16"/>
        <v>9600</v>
      </c>
    </row>
    <row r="55" spans="1:18" ht="15.75" thickBot="1" x14ac:dyDescent="0.3">
      <c r="A55" s="390" t="s">
        <v>14</v>
      </c>
      <c r="B55" s="391"/>
      <c r="C55" s="392"/>
      <c r="D55" s="138">
        <f>D54+D46</f>
        <v>11727.5</v>
      </c>
      <c r="E55" s="138">
        <f>E54+E46</f>
        <v>0</v>
      </c>
      <c r="F55" s="139">
        <f t="shared" si="0"/>
        <v>11727.5</v>
      </c>
      <c r="G55" s="138">
        <f>G54+G46</f>
        <v>11727.5</v>
      </c>
      <c r="H55" s="138">
        <f>H54+H46</f>
        <v>0</v>
      </c>
      <c r="I55" s="139">
        <f t="shared" si="12"/>
        <v>11727.5</v>
      </c>
      <c r="J55" s="138">
        <f>J54+J46</f>
        <v>11727.5</v>
      </c>
      <c r="K55" s="138">
        <f>K54+K46</f>
        <v>0</v>
      </c>
      <c r="L55" s="139">
        <f t="shared" si="13"/>
        <v>11727.5</v>
      </c>
      <c r="M55" s="138">
        <f>M54+M46</f>
        <v>11727.5</v>
      </c>
      <c r="N55" s="138">
        <f>N54+N46</f>
        <v>0</v>
      </c>
      <c r="O55" s="139">
        <f t="shared" si="14"/>
        <v>11727.5</v>
      </c>
      <c r="P55" s="138">
        <f>P54+P46</f>
        <v>46910</v>
      </c>
      <c r="Q55" s="140">
        <f t="shared" si="15"/>
        <v>0</v>
      </c>
      <c r="R55" s="141">
        <f t="shared" si="16"/>
        <v>46910</v>
      </c>
    </row>
    <row r="56" spans="1:18" x14ac:dyDescent="0.25">
      <c r="A56" s="402" t="s">
        <v>40</v>
      </c>
      <c r="B56" s="403"/>
      <c r="C56" s="404"/>
      <c r="D56" s="142">
        <f>D55*0.05</f>
        <v>586.375</v>
      </c>
      <c r="E56" s="142">
        <f>E55*0.05</f>
        <v>0</v>
      </c>
      <c r="F56" s="143">
        <f t="shared" si="0"/>
        <v>586.375</v>
      </c>
      <c r="G56" s="142">
        <f>G55*0.05</f>
        <v>586.375</v>
      </c>
      <c r="H56" s="142">
        <f>H55*0.05</f>
        <v>0</v>
      </c>
      <c r="I56" s="143">
        <f t="shared" si="12"/>
        <v>586.375</v>
      </c>
      <c r="J56" s="142">
        <f>J55*0.05</f>
        <v>586.375</v>
      </c>
      <c r="K56" s="142">
        <f>K55*0.05</f>
        <v>0</v>
      </c>
      <c r="L56" s="143">
        <f t="shared" si="13"/>
        <v>586.375</v>
      </c>
      <c r="M56" s="142">
        <f>M55*0.05</f>
        <v>586.375</v>
      </c>
      <c r="N56" s="142">
        <f>N55*0.05</f>
        <v>0</v>
      </c>
      <c r="O56" s="143">
        <f t="shared" si="14"/>
        <v>586.375</v>
      </c>
      <c r="P56" s="144">
        <f>P55*0.05</f>
        <v>2345.5</v>
      </c>
      <c r="Q56" s="145">
        <f t="shared" si="15"/>
        <v>0</v>
      </c>
      <c r="R56" s="146">
        <f t="shared" si="16"/>
        <v>2345.5</v>
      </c>
    </row>
    <row r="57" spans="1:18" x14ac:dyDescent="0.25">
      <c r="A57" s="405" t="s">
        <v>15</v>
      </c>
      <c r="B57" s="406"/>
      <c r="C57" s="407"/>
      <c r="D57" s="147">
        <f>SUM(D58:D61)</f>
        <v>0</v>
      </c>
      <c r="E57" s="147">
        <f>SUM(E58:E61)</f>
        <v>0</v>
      </c>
      <c r="F57" s="148">
        <f t="shared" si="0"/>
        <v>0</v>
      </c>
      <c r="G57" s="147">
        <f>SUM(G58:G61)</f>
        <v>0</v>
      </c>
      <c r="H57" s="147">
        <f>SUM(H58:H61)</f>
        <v>0</v>
      </c>
      <c r="I57" s="148">
        <f t="shared" si="12"/>
        <v>0</v>
      </c>
      <c r="J57" s="147">
        <f>SUM(J58:J61)</f>
        <v>0</v>
      </c>
      <c r="K57" s="147">
        <f>SUM(K58:K61)</f>
        <v>0</v>
      </c>
      <c r="L57" s="148">
        <f t="shared" si="13"/>
        <v>0</v>
      </c>
      <c r="M57" s="147">
        <f>SUM(M58:M61)</f>
        <v>0</v>
      </c>
      <c r="N57" s="147">
        <f>SUM(N58:N61)</f>
        <v>0</v>
      </c>
      <c r="O57" s="148">
        <f t="shared" si="14"/>
        <v>0</v>
      </c>
      <c r="P57" s="149">
        <f>SUM(P58:P61)</f>
        <v>0</v>
      </c>
      <c r="Q57" s="150">
        <f t="shared" si="15"/>
        <v>0</v>
      </c>
      <c r="R57" s="151">
        <f t="shared" si="16"/>
        <v>0</v>
      </c>
    </row>
    <row r="58" spans="1:18" x14ac:dyDescent="0.25">
      <c r="A58" s="116"/>
      <c r="B58" s="132"/>
      <c r="C58" s="130"/>
      <c r="D58" s="152"/>
      <c r="E58" s="153"/>
      <c r="F58" s="23">
        <f t="shared" si="0"/>
        <v>0</v>
      </c>
      <c r="G58" s="152"/>
      <c r="H58" s="153"/>
      <c r="I58" s="23">
        <f t="shared" si="12"/>
        <v>0</v>
      </c>
      <c r="J58" s="152"/>
      <c r="K58" s="153"/>
      <c r="L58" s="23">
        <f t="shared" si="13"/>
        <v>0</v>
      </c>
      <c r="M58" s="152"/>
      <c r="N58" s="153"/>
      <c r="O58" s="24">
        <f t="shared" si="14"/>
        <v>0</v>
      </c>
      <c r="P58" s="21">
        <f t="shared" si="15"/>
        <v>0</v>
      </c>
      <c r="Q58" s="22">
        <f t="shared" si="15"/>
        <v>0</v>
      </c>
      <c r="R58" s="25">
        <f t="shared" si="16"/>
        <v>0</v>
      </c>
    </row>
    <row r="59" spans="1:18" x14ac:dyDescent="0.25">
      <c r="A59" s="116"/>
      <c r="B59" s="132"/>
      <c r="C59" s="130"/>
      <c r="D59" s="152"/>
      <c r="E59" s="153"/>
      <c r="F59" s="23">
        <f t="shared" si="0"/>
        <v>0</v>
      </c>
      <c r="G59" s="152"/>
      <c r="H59" s="153"/>
      <c r="I59" s="23">
        <f t="shared" si="12"/>
        <v>0</v>
      </c>
      <c r="J59" s="152"/>
      <c r="K59" s="153"/>
      <c r="L59" s="23">
        <f t="shared" si="13"/>
        <v>0</v>
      </c>
      <c r="M59" s="152"/>
      <c r="N59" s="153"/>
      <c r="O59" s="24">
        <f t="shared" si="14"/>
        <v>0</v>
      </c>
      <c r="P59" s="21">
        <f t="shared" si="15"/>
        <v>0</v>
      </c>
      <c r="Q59" s="22">
        <f t="shared" si="15"/>
        <v>0</v>
      </c>
      <c r="R59" s="25">
        <f t="shared" si="16"/>
        <v>0</v>
      </c>
    </row>
    <row r="60" spans="1:18" x14ac:dyDescent="0.25">
      <c r="A60" s="116"/>
      <c r="B60" s="129"/>
      <c r="C60" s="130"/>
      <c r="D60" s="152"/>
      <c r="E60" s="153"/>
      <c r="F60" s="23">
        <f t="shared" si="0"/>
        <v>0</v>
      </c>
      <c r="G60" s="152"/>
      <c r="H60" s="153"/>
      <c r="I60" s="23">
        <f t="shared" si="12"/>
        <v>0</v>
      </c>
      <c r="J60" s="152"/>
      <c r="K60" s="153"/>
      <c r="L60" s="23">
        <f t="shared" si="13"/>
        <v>0</v>
      </c>
      <c r="M60" s="152"/>
      <c r="N60" s="153"/>
      <c r="O60" s="24">
        <f t="shared" si="14"/>
        <v>0</v>
      </c>
      <c r="P60" s="21">
        <f t="shared" si="15"/>
        <v>0</v>
      </c>
      <c r="Q60" s="22">
        <f t="shared" si="15"/>
        <v>0</v>
      </c>
      <c r="R60" s="25">
        <f t="shared" si="16"/>
        <v>0</v>
      </c>
    </row>
    <row r="61" spans="1:18" ht="15.75" thickBot="1" x14ac:dyDescent="0.3">
      <c r="A61" s="135"/>
      <c r="B61" s="136"/>
      <c r="C61" s="137"/>
      <c r="D61" s="154"/>
      <c r="E61" s="155"/>
      <c r="F61" s="32">
        <f t="shared" si="0"/>
        <v>0</v>
      </c>
      <c r="G61" s="154"/>
      <c r="H61" s="155"/>
      <c r="I61" s="32">
        <f t="shared" si="12"/>
        <v>0</v>
      </c>
      <c r="J61" s="154"/>
      <c r="K61" s="155"/>
      <c r="L61" s="32">
        <f t="shared" si="13"/>
        <v>0</v>
      </c>
      <c r="M61" s="154"/>
      <c r="N61" s="155"/>
      <c r="O61" s="33">
        <f t="shared" si="14"/>
        <v>0</v>
      </c>
      <c r="P61" s="30">
        <f t="shared" si="15"/>
        <v>0</v>
      </c>
      <c r="Q61" s="31">
        <f t="shared" si="15"/>
        <v>0</v>
      </c>
      <c r="R61" s="34">
        <f t="shared" si="16"/>
        <v>0</v>
      </c>
    </row>
    <row r="62" spans="1:18" ht="15.75" thickBot="1" x14ac:dyDescent="0.3">
      <c r="A62" s="393" t="s">
        <v>16</v>
      </c>
      <c r="B62" s="394"/>
      <c r="C62" s="395"/>
      <c r="D62" s="124">
        <f>D57+D56</f>
        <v>586.375</v>
      </c>
      <c r="E62" s="124">
        <f>E57+E56</f>
        <v>0</v>
      </c>
      <c r="F62" s="125">
        <f t="shared" si="0"/>
        <v>586.375</v>
      </c>
      <c r="G62" s="124">
        <f>G57+G56</f>
        <v>586.375</v>
      </c>
      <c r="H62" s="126">
        <f>H57+H56</f>
        <v>0</v>
      </c>
      <c r="I62" s="125">
        <f t="shared" si="12"/>
        <v>586.375</v>
      </c>
      <c r="J62" s="124">
        <f>J57+J56</f>
        <v>586.375</v>
      </c>
      <c r="K62" s="126">
        <f>K57+K56</f>
        <v>0</v>
      </c>
      <c r="L62" s="125">
        <f t="shared" si="13"/>
        <v>586.375</v>
      </c>
      <c r="M62" s="124">
        <f>M57+M56</f>
        <v>586.375</v>
      </c>
      <c r="N62" s="126">
        <f>N57+N56</f>
        <v>0</v>
      </c>
      <c r="O62" s="125">
        <f t="shared" si="14"/>
        <v>586.375</v>
      </c>
      <c r="P62" s="124">
        <f>P57+P56</f>
        <v>2345.5</v>
      </c>
      <c r="Q62" s="126">
        <f>Q57+Q56</f>
        <v>0</v>
      </c>
      <c r="R62" s="127">
        <f t="shared" si="16"/>
        <v>2345.5</v>
      </c>
    </row>
    <row r="63" spans="1:18" ht="15.75" thickBot="1" x14ac:dyDescent="0.3">
      <c r="A63" s="390" t="s">
        <v>17</v>
      </c>
      <c r="B63" s="391"/>
      <c r="C63" s="392"/>
      <c r="D63" s="138">
        <f>D55+D62</f>
        <v>12313.875</v>
      </c>
      <c r="E63" s="138">
        <f>E55+E62</f>
        <v>0</v>
      </c>
      <c r="F63" s="139">
        <f t="shared" si="0"/>
        <v>12313.875</v>
      </c>
      <c r="G63" s="138">
        <f>G55+G62</f>
        <v>12313.875</v>
      </c>
      <c r="H63" s="140">
        <f>H55+H62</f>
        <v>0</v>
      </c>
      <c r="I63" s="139">
        <f t="shared" si="12"/>
        <v>12313.875</v>
      </c>
      <c r="J63" s="138">
        <f>J55+J62</f>
        <v>12313.875</v>
      </c>
      <c r="K63" s="140">
        <f>K55+K62</f>
        <v>0</v>
      </c>
      <c r="L63" s="139">
        <f t="shared" si="13"/>
        <v>12313.875</v>
      </c>
      <c r="M63" s="138">
        <f>M55+M62</f>
        <v>12313.875</v>
      </c>
      <c r="N63" s="140">
        <f>N55+N62</f>
        <v>0</v>
      </c>
      <c r="O63" s="139">
        <f t="shared" si="14"/>
        <v>12313.875</v>
      </c>
      <c r="P63" s="138">
        <f>P55+P62</f>
        <v>49255.5</v>
      </c>
      <c r="Q63" s="140">
        <f>Q55+Q62</f>
        <v>0</v>
      </c>
      <c r="R63" s="141">
        <f t="shared" si="16"/>
        <v>49255.5</v>
      </c>
    </row>
    <row r="64" spans="1:18" x14ac:dyDescent="0.25">
      <c r="A64" s="156"/>
      <c r="B64" s="156"/>
      <c r="C64" s="157"/>
      <c r="D64" s="158"/>
      <c r="E64" s="159"/>
      <c r="F64" s="158"/>
      <c r="G64" s="158"/>
      <c r="H64" s="159"/>
      <c r="I64" s="158"/>
      <c r="J64" s="158"/>
      <c r="K64" s="159"/>
      <c r="L64" s="158"/>
      <c r="M64" s="158"/>
      <c r="N64" s="158"/>
      <c r="O64" s="158"/>
      <c r="P64" s="160">
        <v>0</v>
      </c>
      <c r="Q64" s="161"/>
      <c r="R64" s="160"/>
    </row>
  </sheetData>
  <mergeCells count="36">
    <mergeCell ref="A56:C56"/>
    <mergeCell ref="A57:C57"/>
    <mergeCell ref="A62:C62"/>
    <mergeCell ref="A63:C63"/>
    <mergeCell ref="A49:C49"/>
    <mergeCell ref="A50:C50"/>
    <mergeCell ref="D50:R50"/>
    <mergeCell ref="A53:C53"/>
    <mergeCell ref="A54:C54"/>
    <mergeCell ref="A55:C55"/>
    <mergeCell ref="A37:C37"/>
    <mergeCell ref="D37:R37"/>
    <mergeCell ref="A45:C45"/>
    <mergeCell ref="A46:C46"/>
    <mergeCell ref="A47:C47"/>
    <mergeCell ref="D47:R47"/>
    <mergeCell ref="A36:C36"/>
    <mergeCell ref="A5:B5"/>
    <mergeCell ref="D6:R6"/>
    <mergeCell ref="A7:A8"/>
    <mergeCell ref="B7:B8"/>
    <mergeCell ref="C7:C8"/>
    <mergeCell ref="D7:F7"/>
    <mergeCell ref="G7:I7"/>
    <mergeCell ref="J7:L7"/>
    <mergeCell ref="M7:O7"/>
    <mergeCell ref="P7:R7"/>
    <mergeCell ref="A9:C9"/>
    <mergeCell ref="D9:R9"/>
    <mergeCell ref="A21:C21"/>
    <mergeCell ref="A22:C22"/>
    <mergeCell ref="D22:R22"/>
    <mergeCell ref="A4:B4"/>
    <mergeCell ref="A1:R1"/>
    <mergeCell ref="A2:R2"/>
    <mergeCell ref="A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4"/>
  <sheetViews>
    <sheetView topLeftCell="A5" zoomScale="75" zoomScaleNormal="75" workbookViewId="0">
      <selection activeCell="F29" sqref="F28:F29"/>
    </sheetView>
  </sheetViews>
  <sheetFormatPr baseColWidth="10" defaultColWidth="11.42578125" defaultRowHeight="15" x14ac:dyDescent="0.25"/>
  <cols>
    <col min="1" max="1" width="11.42578125" style="162"/>
    <col min="2" max="2" width="46.5703125" style="162" customWidth="1"/>
    <col min="3" max="3" width="11.42578125" style="162"/>
    <col min="4" max="4" width="15.28515625" style="1" customWidth="1"/>
    <col min="5" max="5" width="11.42578125" style="1"/>
    <col min="6" max="6" width="16.5703125" style="1" customWidth="1"/>
    <col min="7" max="7" width="15.140625" style="1" customWidth="1"/>
    <col min="8" max="8" width="11.42578125" style="1"/>
    <col min="9" max="9" width="14.5703125" style="1" customWidth="1"/>
    <col min="10" max="10" width="13.140625" style="1" customWidth="1"/>
    <col min="11" max="11" width="11.42578125" style="1"/>
    <col min="12" max="12" width="12.85546875" style="1" customWidth="1"/>
    <col min="13" max="13" width="14.85546875" style="1" customWidth="1"/>
    <col min="14" max="14" width="11.42578125" style="1"/>
    <col min="15" max="16" width="14" style="1" customWidth="1"/>
    <col min="17" max="17" width="11.42578125" style="1"/>
    <col min="18" max="18" width="14.7109375" style="1" customWidth="1"/>
    <col min="19" max="16384" width="11.42578125" style="1"/>
  </cols>
  <sheetData>
    <row r="1" spans="1:18" x14ac:dyDescent="0.25">
      <c r="A1" s="355" t="s">
        <v>35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</row>
    <row r="2" spans="1:18" x14ac:dyDescent="0.25">
      <c r="A2" s="355" t="s">
        <v>36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</row>
    <row r="3" spans="1:18" x14ac:dyDescent="0.25">
      <c r="A3" s="355" t="s">
        <v>1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</row>
    <row r="4" spans="1:18" x14ac:dyDescent="0.25">
      <c r="A4" s="368" t="s">
        <v>0</v>
      </c>
      <c r="B4" s="368"/>
      <c r="C4" s="163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  <c r="Q4" s="120"/>
      <c r="R4" s="120"/>
    </row>
    <row r="5" spans="1:18" ht="15.75" thickBot="1" x14ac:dyDescent="0.3">
      <c r="A5" s="368" t="s">
        <v>25</v>
      </c>
      <c r="B5" s="368"/>
      <c r="C5" s="121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20"/>
      <c r="Q5" s="120"/>
      <c r="R5" s="120"/>
    </row>
    <row r="6" spans="1:18" ht="15.75" thickBot="1" x14ac:dyDescent="0.3">
      <c r="A6" s="122"/>
      <c r="B6" s="122"/>
      <c r="C6" s="163"/>
      <c r="D6" s="369" t="s">
        <v>26</v>
      </c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1"/>
    </row>
    <row r="7" spans="1:18" ht="15.75" thickBot="1" x14ac:dyDescent="0.3">
      <c r="A7" s="383" t="s">
        <v>2</v>
      </c>
      <c r="B7" s="388" t="s">
        <v>3</v>
      </c>
      <c r="C7" s="378" t="s">
        <v>4</v>
      </c>
      <c r="D7" s="380" t="s">
        <v>115</v>
      </c>
      <c r="E7" s="381"/>
      <c r="F7" s="382"/>
      <c r="G7" s="372" t="s">
        <v>116</v>
      </c>
      <c r="H7" s="373"/>
      <c r="I7" s="374"/>
      <c r="J7" s="372" t="s">
        <v>117</v>
      </c>
      <c r="K7" s="373"/>
      <c r="L7" s="374"/>
      <c r="M7" s="372" t="s">
        <v>118</v>
      </c>
      <c r="N7" s="373"/>
      <c r="O7" s="374"/>
      <c r="P7" s="356" t="s">
        <v>5</v>
      </c>
      <c r="Q7" s="357"/>
      <c r="R7" s="358"/>
    </row>
    <row r="8" spans="1:18" ht="15.75" thickBot="1" x14ac:dyDescent="0.3">
      <c r="A8" s="384"/>
      <c r="B8" s="389"/>
      <c r="C8" s="379"/>
      <c r="D8" s="3" t="s">
        <v>6</v>
      </c>
      <c r="E8" s="4" t="s">
        <v>7</v>
      </c>
      <c r="F8" s="5" t="s">
        <v>8</v>
      </c>
      <c r="G8" s="3" t="s">
        <v>6</v>
      </c>
      <c r="H8" s="4" t="s">
        <v>7</v>
      </c>
      <c r="I8" s="5" t="s">
        <v>8</v>
      </c>
      <c r="J8" s="3" t="s">
        <v>6</v>
      </c>
      <c r="K8" s="4" t="s">
        <v>7</v>
      </c>
      <c r="L8" s="6" t="s">
        <v>8</v>
      </c>
      <c r="M8" s="3" t="s">
        <v>6</v>
      </c>
      <c r="N8" s="4" t="s">
        <v>7</v>
      </c>
      <c r="O8" s="6" t="s">
        <v>8</v>
      </c>
      <c r="P8" s="7" t="s">
        <v>6</v>
      </c>
      <c r="Q8" s="8" t="s">
        <v>7</v>
      </c>
      <c r="R8" s="9" t="s">
        <v>8</v>
      </c>
    </row>
    <row r="9" spans="1:18" ht="15.75" thickBot="1" x14ac:dyDescent="0.3">
      <c r="A9" s="359" t="s">
        <v>18</v>
      </c>
      <c r="B9" s="360"/>
      <c r="C9" s="361"/>
      <c r="D9" s="365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7"/>
    </row>
    <row r="10" spans="1:18" ht="15.75" x14ac:dyDescent="0.25">
      <c r="A10" s="10" t="s">
        <v>59</v>
      </c>
      <c r="B10" s="164" t="s">
        <v>49</v>
      </c>
      <c r="C10" s="11"/>
      <c r="D10" s="12">
        <v>500</v>
      </c>
      <c r="E10" s="13"/>
      <c r="F10" s="14">
        <f>D10-E10</f>
        <v>500</v>
      </c>
      <c r="G10" s="12">
        <v>500</v>
      </c>
      <c r="H10" s="13"/>
      <c r="I10" s="14">
        <f>G10-H10</f>
        <v>500</v>
      </c>
      <c r="J10" s="12">
        <v>500</v>
      </c>
      <c r="K10" s="13"/>
      <c r="L10" s="14">
        <f>J10-K10</f>
        <v>500</v>
      </c>
      <c r="M10" s="12">
        <v>500</v>
      </c>
      <c r="N10" s="13"/>
      <c r="O10" s="15">
        <f>M10-N10</f>
        <v>500</v>
      </c>
      <c r="P10" s="16">
        <f>M10+J10+G10+D10</f>
        <v>2000</v>
      </c>
      <c r="Q10" s="17">
        <f>N10+K10+H10+E10</f>
        <v>0</v>
      </c>
      <c r="R10" s="18">
        <f>P10-Q10</f>
        <v>2000</v>
      </c>
    </row>
    <row r="11" spans="1:18" ht="15.75" x14ac:dyDescent="0.25">
      <c r="A11" s="10" t="s">
        <v>60</v>
      </c>
      <c r="B11" s="164" t="s">
        <v>50</v>
      </c>
      <c r="C11" s="20"/>
      <c r="D11" s="102">
        <f>3600/4</f>
        <v>900</v>
      </c>
      <c r="E11" s="22"/>
      <c r="F11" s="23">
        <f t="shared" ref="F11:F63" si="0">D11-E11</f>
        <v>900</v>
      </c>
      <c r="G11" s="102">
        <f>3600/4</f>
        <v>900</v>
      </c>
      <c r="H11" s="22"/>
      <c r="I11" s="23">
        <f t="shared" ref="I11:I21" si="1">G11-H11</f>
        <v>900</v>
      </c>
      <c r="J11" s="102">
        <f>3600/4</f>
        <v>900</v>
      </c>
      <c r="K11" s="22"/>
      <c r="L11" s="23">
        <f t="shared" ref="L11:L36" si="2">J11-K11</f>
        <v>900</v>
      </c>
      <c r="M11" s="102">
        <f>3600/4</f>
        <v>900</v>
      </c>
      <c r="N11" s="22"/>
      <c r="O11" s="24">
        <f t="shared" ref="O11:O36" si="3">M11-N11</f>
        <v>900</v>
      </c>
      <c r="P11" s="21">
        <f t="shared" ref="P11:Q44" si="4">M11+J11+G11+D11</f>
        <v>3600</v>
      </c>
      <c r="Q11" s="22">
        <f t="shared" si="4"/>
        <v>0</v>
      </c>
      <c r="R11" s="25">
        <f t="shared" ref="R11:R46" si="5">P11-Q11</f>
        <v>3600</v>
      </c>
    </row>
    <row r="12" spans="1:18" ht="15.75" x14ac:dyDescent="0.25">
      <c r="A12" s="10" t="s">
        <v>61</v>
      </c>
      <c r="B12" s="164" t="s">
        <v>51</v>
      </c>
      <c r="C12" s="26"/>
      <c r="D12" s="27">
        <f>200/4</f>
        <v>50</v>
      </c>
      <c r="E12" s="28"/>
      <c r="F12" s="23">
        <f t="shared" si="0"/>
        <v>50</v>
      </c>
      <c r="G12" s="27">
        <f>200/4</f>
        <v>50</v>
      </c>
      <c r="H12" s="28"/>
      <c r="I12" s="23">
        <f t="shared" si="1"/>
        <v>50</v>
      </c>
      <c r="J12" s="27">
        <f>200/4</f>
        <v>50</v>
      </c>
      <c r="K12" s="28"/>
      <c r="L12" s="23">
        <f t="shared" si="2"/>
        <v>50</v>
      </c>
      <c r="M12" s="27">
        <f>200/4</f>
        <v>50</v>
      </c>
      <c r="N12" s="28"/>
      <c r="O12" s="24">
        <f t="shared" si="3"/>
        <v>50</v>
      </c>
      <c r="P12" s="21">
        <f t="shared" si="4"/>
        <v>200</v>
      </c>
      <c r="Q12" s="22">
        <f t="shared" si="4"/>
        <v>0</v>
      </c>
      <c r="R12" s="25">
        <f t="shared" si="5"/>
        <v>200</v>
      </c>
    </row>
    <row r="13" spans="1:18" ht="15.75" x14ac:dyDescent="0.25">
      <c r="A13" s="10" t="s">
        <v>62</v>
      </c>
      <c r="B13" s="164" t="s">
        <v>52</v>
      </c>
      <c r="C13" s="26"/>
      <c r="D13" s="27">
        <f>720/4</f>
        <v>180</v>
      </c>
      <c r="E13" s="28"/>
      <c r="F13" s="23">
        <f t="shared" si="0"/>
        <v>180</v>
      </c>
      <c r="G13" s="27">
        <f>720/4</f>
        <v>180</v>
      </c>
      <c r="H13" s="28"/>
      <c r="I13" s="23">
        <f t="shared" si="1"/>
        <v>180</v>
      </c>
      <c r="J13" s="27">
        <f>720/4</f>
        <v>180</v>
      </c>
      <c r="K13" s="28"/>
      <c r="L13" s="23">
        <f t="shared" si="2"/>
        <v>180</v>
      </c>
      <c r="M13" s="27">
        <f>720/4</f>
        <v>180</v>
      </c>
      <c r="N13" s="28"/>
      <c r="O13" s="24">
        <f t="shared" si="3"/>
        <v>180</v>
      </c>
      <c r="P13" s="21">
        <f t="shared" si="4"/>
        <v>720</v>
      </c>
      <c r="Q13" s="22">
        <f t="shared" si="4"/>
        <v>0</v>
      </c>
      <c r="R13" s="25">
        <f t="shared" si="5"/>
        <v>720</v>
      </c>
    </row>
    <row r="14" spans="1:18" ht="47.25" x14ac:dyDescent="0.25">
      <c r="A14" s="19"/>
      <c r="B14" s="165" t="s">
        <v>53</v>
      </c>
      <c r="C14" s="26"/>
      <c r="D14" s="21">
        <f>SUM(D10:D13)</f>
        <v>1630</v>
      </c>
      <c r="E14" s="22"/>
      <c r="F14" s="172">
        <f t="shared" si="0"/>
        <v>1630</v>
      </c>
      <c r="G14" s="21">
        <f>SUM(G10:G13)</f>
        <v>1630</v>
      </c>
      <c r="H14" s="22"/>
      <c r="I14" s="172">
        <f t="shared" si="1"/>
        <v>1630</v>
      </c>
      <c r="J14" s="21">
        <f>SUM(J10:J13)</f>
        <v>1630</v>
      </c>
      <c r="K14" s="22"/>
      <c r="L14" s="172">
        <f t="shared" si="2"/>
        <v>1630</v>
      </c>
      <c r="M14" s="21">
        <f>SUM(M10:M13)</f>
        <v>1630</v>
      </c>
      <c r="N14" s="22"/>
      <c r="O14" s="25">
        <f t="shared" si="3"/>
        <v>1630</v>
      </c>
      <c r="P14" s="21">
        <f t="shared" si="4"/>
        <v>6520</v>
      </c>
      <c r="Q14" s="22">
        <f t="shared" si="4"/>
        <v>0</v>
      </c>
      <c r="R14" s="25">
        <f t="shared" si="5"/>
        <v>6520</v>
      </c>
    </row>
    <row r="15" spans="1:18" ht="15.75" x14ac:dyDescent="0.25">
      <c r="A15" s="19" t="s">
        <v>63</v>
      </c>
      <c r="B15" s="164" t="s">
        <v>54</v>
      </c>
      <c r="C15" s="26"/>
      <c r="D15" s="27">
        <f>200/4</f>
        <v>50</v>
      </c>
      <c r="E15" s="28"/>
      <c r="F15" s="23">
        <f t="shared" si="0"/>
        <v>50</v>
      </c>
      <c r="G15" s="27">
        <f>200/4</f>
        <v>50</v>
      </c>
      <c r="H15" s="28"/>
      <c r="I15" s="23">
        <f t="shared" si="1"/>
        <v>50</v>
      </c>
      <c r="J15" s="27">
        <f>200/4</f>
        <v>50</v>
      </c>
      <c r="K15" s="28"/>
      <c r="L15" s="23">
        <f t="shared" si="2"/>
        <v>50</v>
      </c>
      <c r="M15" s="27">
        <f>200/4</f>
        <v>50</v>
      </c>
      <c r="N15" s="28"/>
      <c r="O15" s="24">
        <f t="shared" si="3"/>
        <v>50</v>
      </c>
      <c r="P15" s="21">
        <f t="shared" si="4"/>
        <v>200</v>
      </c>
      <c r="Q15" s="22">
        <f t="shared" si="4"/>
        <v>0</v>
      </c>
      <c r="R15" s="25">
        <f t="shared" si="5"/>
        <v>200</v>
      </c>
    </row>
    <row r="16" spans="1:18" ht="31.5" x14ac:dyDescent="0.25">
      <c r="A16" s="19" t="s">
        <v>64</v>
      </c>
      <c r="B16" s="164" t="s">
        <v>55</v>
      </c>
      <c r="C16" s="26"/>
      <c r="D16" s="27">
        <f>300/4</f>
        <v>75</v>
      </c>
      <c r="E16" s="28"/>
      <c r="F16" s="23">
        <f t="shared" si="0"/>
        <v>75</v>
      </c>
      <c r="G16" s="27">
        <f>300/4</f>
        <v>75</v>
      </c>
      <c r="H16" s="28"/>
      <c r="I16" s="23">
        <f t="shared" si="1"/>
        <v>75</v>
      </c>
      <c r="J16" s="27">
        <f>300/4</f>
        <v>75</v>
      </c>
      <c r="K16" s="28"/>
      <c r="L16" s="23">
        <f t="shared" si="2"/>
        <v>75</v>
      </c>
      <c r="M16" s="27">
        <f>300/4</f>
        <v>75</v>
      </c>
      <c r="N16" s="28"/>
      <c r="O16" s="24">
        <f t="shared" si="3"/>
        <v>75</v>
      </c>
      <c r="P16" s="21">
        <f t="shared" si="4"/>
        <v>300</v>
      </c>
      <c r="Q16" s="22">
        <f t="shared" si="4"/>
        <v>0</v>
      </c>
      <c r="R16" s="25">
        <f t="shared" si="5"/>
        <v>300</v>
      </c>
    </row>
    <row r="17" spans="1:19" ht="15.75" x14ac:dyDescent="0.25">
      <c r="A17" s="19" t="s">
        <v>65</v>
      </c>
      <c r="B17" s="164" t="s">
        <v>56</v>
      </c>
      <c r="C17" s="26"/>
      <c r="D17" s="27">
        <f>150/4</f>
        <v>37.5</v>
      </c>
      <c r="E17" s="28"/>
      <c r="F17" s="23">
        <f t="shared" si="0"/>
        <v>37.5</v>
      </c>
      <c r="G17" s="27">
        <f>150/4</f>
        <v>37.5</v>
      </c>
      <c r="H17" s="28"/>
      <c r="I17" s="23">
        <f t="shared" si="1"/>
        <v>37.5</v>
      </c>
      <c r="J17" s="27">
        <f>150/4</f>
        <v>37.5</v>
      </c>
      <c r="K17" s="28"/>
      <c r="L17" s="23">
        <f t="shared" si="2"/>
        <v>37.5</v>
      </c>
      <c r="M17" s="27">
        <f>150/4</f>
        <v>37.5</v>
      </c>
      <c r="N17" s="28"/>
      <c r="O17" s="24">
        <f t="shared" si="3"/>
        <v>37.5</v>
      </c>
      <c r="P17" s="21">
        <f t="shared" si="4"/>
        <v>150</v>
      </c>
      <c r="Q17" s="22">
        <f t="shared" si="4"/>
        <v>0</v>
      </c>
      <c r="R17" s="25">
        <f t="shared" si="5"/>
        <v>150</v>
      </c>
    </row>
    <row r="18" spans="1:19" ht="15.75" x14ac:dyDescent="0.25">
      <c r="A18" s="19" t="s">
        <v>66</v>
      </c>
      <c r="B18" s="164" t="s">
        <v>57</v>
      </c>
      <c r="C18" s="26"/>
      <c r="D18" s="27">
        <f>100/4</f>
        <v>25</v>
      </c>
      <c r="E18" s="28"/>
      <c r="F18" s="23">
        <f t="shared" si="0"/>
        <v>25</v>
      </c>
      <c r="G18" s="27">
        <f>100/4</f>
        <v>25</v>
      </c>
      <c r="H18" s="28"/>
      <c r="I18" s="23">
        <f t="shared" si="1"/>
        <v>25</v>
      </c>
      <c r="J18" s="27">
        <f>100/4</f>
        <v>25</v>
      </c>
      <c r="K18" s="28"/>
      <c r="L18" s="23">
        <f t="shared" si="2"/>
        <v>25</v>
      </c>
      <c r="M18" s="27">
        <f>100/4</f>
        <v>25</v>
      </c>
      <c r="N18" s="28"/>
      <c r="O18" s="24">
        <f t="shared" si="3"/>
        <v>25</v>
      </c>
      <c r="P18" s="21">
        <f t="shared" si="4"/>
        <v>100</v>
      </c>
      <c r="Q18" s="22">
        <f t="shared" si="4"/>
        <v>0</v>
      </c>
      <c r="R18" s="25">
        <f t="shared" si="5"/>
        <v>100</v>
      </c>
    </row>
    <row r="19" spans="1:19" ht="31.5" x14ac:dyDescent="0.25">
      <c r="A19" s="19" t="s">
        <v>67</v>
      </c>
      <c r="B19" s="164" t="s">
        <v>58</v>
      </c>
      <c r="C19" s="20"/>
      <c r="D19" s="27">
        <v>500</v>
      </c>
      <c r="E19" s="22"/>
      <c r="F19" s="23">
        <f t="shared" si="0"/>
        <v>500</v>
      </c>
      <c r="G19" s="27">
        <v>0</v>
      </c>
      <c r="H19" s="22"/>
      <c r="I19" s="23">
        <f t="shared" si="1"/>
        <v>0</v>
      </c>
      <c r="J19" s="27">
        <v>0</v>
      </c>
      <c r="K19" s="22"/>
      <c r="L19" s="23">
        <f t="shared" si="2"/>
        <v>0</v>
      </c>
      <c r="M19" s="27">
        <v>0</v>
      </c>
      <c r="N19" s="22"/>
      <c r="O19" s="24">
        <f t="shared" si="3"/>
        <v>0</v>
      </c>
      <c r="P19" s="21">
        <f t="shared" si="4"/>
        <v>500</v>
      </c>
      <c r="Q19" s="22">
        <f t="shared" si="4"/>
        <v>0</v>
      </c>
      <c r="R19" s="25">
        <f t="shared" si="5"/>
        <v>500</v>
      </c>
    </row>
    <row r="20" spans="1:19" ht="63.75" thickBot="1" x14ac:dyDescent="0.3">
      <c r="A20" s="19"/>
      <c r="B20" s="166" t="s">
        <v>68</v>
      </c>
      <c r="C20" s="26"/>
      <c r="D20" s="21">
        <f>SUM(D15:D19)</f>
        <v>687.5</v>
      </c>
      <c r="E20" s="22"/>
      <c r="F20" s="172">
        <f t="shared" si="0"/>
        <v>687.5</v>
      </c>
      <c r="G20" s="21">
        <f>SUM(G15:G19)</f>
        <v>187.5</v>
      </c>
      <c r="H20" s="22"/>
      <c r="I20" s="172">
        <f t="shared" si="1"/>
        <v>187.5</v>
      </c>
      <c r="J20" s="21">
        <f>SUM(J15:J19)</f>
        <v>187.5</v>
      </c>
      <c r="K20" s="22"/>
      <c r="L20" s="172">
        <f t="shared" si="2"/>
        <v>187.5</v>
      </c>
      <c r="M20" s="21">
        <f>SUM(M15:M19)</f>
        <v>187.5</v>
      </c>
      <c r="N20" s="22"/>
      <c r="O20" s="25">
        <f t="shared" si="3"/>
        <v>187.5</v>
      </c>
      <c r="P20" s="21">
        <f t="shared" si="4"/>
        <v>1250</v>
      </c>
      <c r="Q20" s="22">
        <f t="shared" si="4"/>
        <v>0</v>
      </c>
      <c r="R20" s="25">
        <f t="shared" si="5"/>
        <v>1250</v>
      </c>
    </row>
    <row r="21" spans="1:19" ht="15.75" thickBot="1" x14ac:dyDescent="0.3">
      <c r="A21" s="362" t="s">
        <v>9</v>
      </c>
      <c r="B21" s="363"/>
      <c r="C21" s="364"/>
      <c r="D21" s="35">
        <f>D20+D14</f>
        <v>2317.5</v>
      </c>
      <c r="E21" s="35">
        <f>E20+E14</f>
        <v>0</v>
      </c>
      <c r="F21" s="36">
        <f t="shared" si="0"/>
        <v>2317.5</v>
      </c>
      <c r="G21" s="35">
        <f>G20+G14</f>
        <v>1817.5</v>
      </c>
      <c r="H21" s="35">
        <f>H20+H14</f>
        <v>0</v>
      </c>
      <c r="I21" s="36">
        <f t="shared" si="1"/>
        <v>1817.5</v>
      </c>
      <c r="J21" s="35">
        <f>J20+J14</f>
        <v>1817.5</v>
      </c>
      <c r="K21" s="35">
        <f>K20+K14</f>
        <v>0</v>
      </c>
      <c r="L21" s="36">
        <f t="shared" si="2"/>
        <v>1817.5</v>
      </c>
      <c r="M21" s="35">
        <f>M20+M14</f>
        <v>1817.5</v>
      </c>
      <c r="N21" s="35">
        <f>N20+N14</f>
        <v>0</v>
      </c>
      <c r="O21" s="36">
        <f t="shared" si="3"/>
        <v>1817.5</v>
      </c>
      <c r="P21" s="35">
        <f>P20+P14</f>
        <v>7770</v>
      </c>
      <c r="Q21" s="35">
        <f>Q20+Q14</f>
        <v>0</v>
      </c>
      <c r="R21" s="36">
        <f t="shared" si="5"/>
        <v>7770</v>
      </c>
    </row>
    <row r="22" spans="1:19" ht="15.75" thickBot="1" x14ac:dyDescent="0.3">
      <c r="A22" s="385" t="s">
        <v>19</v>
      </c>
      <c r="B22" s="386"/>
      <c r="C22" s="387"/>
      <c r="D22" s="352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4"/>
      <c r="S22" s="123"/>
    </row>
    <row r="23" spans="1:19" ht="15.75" x14ac:dyDescent="0.25">
      <c r="A23" s="10" t="s">
        <v>72</v>
      </c>
      <c r="B23" s="164" t="s">
        <v>69</v>
      </c>
      <c r="C23" s="101"/>
      <c r="D23" s="102">
        <f>1500/4</f>
        <v>375</v>
      </c>
      <c r="E23" s="103"/>
      <c r="F23" s="104">
        <f t="shared" si="0"/>
        <v>375</v>
      </c>
      <c r="G23" s="102">
        <f>1500/4</f>
        <v>375</v>
      </c>
      <c r="H23" s="103"/>
      <c r="I23" s="104">
        <f t="shared" ref="I23:I36" si="6">G23-H23</f>
        <v>375</v>
      </c>
      <c r="J23" s="102">
        <f>1500/4</f>
        <v>375</v>
      </c>
      <c r="K23" s="103"/>
      <c r="L23" s="104">
        <f t="shared" ref="L23:L35" si="7">J23-K23</f>
        <v>375</v>
      </c>
      <c r="M23" s="102">
        <f>1500/4</f>
        <v>375</v>
      </c>
      <c r="N23" s="103"/>
      <c r="O23" s="104">
        <f t="shared" ref="O23:O35" si="8">M23-N23</f>
        <v>375</v>
      </c>
      <c r="P23" s="106">
        <f t="shared" si="4"/>
        <v>1500</v>
      </c>
      <c r="Q23" s="107">
        <f t="shared" si="4"/>
        <v>0</v>
      </c>
      <c r="R23" s="108">
        <f t="shared" si="5"/>
        <v>1500</v>
      </c>
    </row>
    <row r="24" spans="1:19" ht="15.75" x14ac:dyDescent="0.25">
      <c r="A24" s="10" t="s">
        <v>73</v>
      </c>
      <c r="B24" s="164" t="s">
        <v>70</v>
      </c>
      <c r="C24" s="29"/>
      <c r="D24" s="27">
        <f>2640/4</f>
        <v>660</v>
      </c>
      <c r="E24" s="22"/>
      <c r="F24" s="23">
        <f t="shared" si="0"/>
        <v>660</v>
      </c>
      <c r="G24" s="27">
        <f>2640/4</f>
        <v>660</v>
      </c>
      <c r="H24" s="22"/>
      <c r="I24" s="23">
        <f t="shared" si="6"/>
        <v>660</v>
      </c>
      <c r="J24" s="27">
        <f>2640/4</f>
        <v>660</v>
      </c>
      <c r="K24" s="22"/>
      <c r="L24" s="23">
        <f t="shared" si="7"/>
        <v>660</v>
      </c>
      <c r="M24" s="27">
        <f>2640/4</f>
        <v>660</v>
      </c>
      <c r="N24" s="22"/>
      <c r="O24" s="23">
        <f t="shared" si="8"/>
        <v>660</v>
      </c>
      <c r="P24" s="21">
        <f t="shared" si="4"/>
        <v>2640</v>
      </c>
      <c r="Q24" s="22">
        <f t="shared" si="4"/>
        <v>0</v>
      </c>
      <c r="R24" s="25">
        <f t="shared" si="5"/>
        <v>2640</v>
      </c>
    </row>
    <row r="25" spans="1:19" ht="15.75" x14ac:dyDescent="0.25">
      <c r="A25" s="10" t="s">
        <v>74</v>
      </c>
      <c r="B25" s="164" t="s">
        <v>71</v>
      </c>
      <c r="C25" s="26"/>
      <c r="D25" s="27">
        <f>2400/4</f>
        <v>600</v>
      </c>
      <c r="E25" s="28"/>
      <c r="F25" s="23">
        <f t="shared" si="0"/>
        <v>600</v>
      </c>
      <c r="G25" s="27">
        <f>2400/4</f>
        <v>600</v>
      </c>
      <c r="H25" s="28"/>
      <c r="I25" s="23">
        <f t="shared" si="6"/>
        <v>600</v>
      </c>
      <c r="J25" s="27">
        <f>2400/4</f>
        <v>600</v>
      </c>
      <c r="K25" s="28"/>
      <c r="L25" s="23">
        <f t="shared" si="7"/>
        <v>600</v>
      </c>
      <c r="M25" s="27">
        <f>2400/4</f>
        <v>600</v>
      </c>
      <c r="N25" s="28"/>
      <c r="O25" s="23">
        <f t="shared" si="8"/>
        <v>600</v>
      </c>
      <c r="P25" s="21">
        <f t="shared" si="4"/>
        <v>2400</v>
      </c>
      <c r="Q25" s="22">
        <f t="shared" si="4"/>
        <v>0</v>
      </c>
      <c r="R25" s="25">
        <f t="shared" si="5"/>
        <v>2400</v>
      </c>
    </row>
    <row r="26" spans="1:19" ht="47.25" x14ac:dyDescent="0.25">
      <c r="A26" s="10"/>
      <c r="B26" s="166" t="s">
        <v>75</v>
      </c>
      <c r="C26" s="29"/>
      <c r="D26" s="21">
        <f>SUM(D23:D25)</f>
        <v>1635</v>
      </c>
      <c r="E26" s="22"/>
      <c r="F26" s="172">
        <f t="shared" si="0"/>
        <v>1635</v>
      </c>
      <c r="G26" s="21">
        <f>SUM(G23:G25)</f>
        <v>1635</v>
      </c>
      <c r="H26" s="22"/>
      <c r="I26" s="172">
        <f t="shared" si="6"/>
        <v>1635</v>
      </c>
      <c r="J26" s="21">
        <f>SUM(J23:J25)</f>
        <v>1635</v>
      </c>
      <c r="K26" s="22"/>
      <c r="L26" s="172">
        <f t="shared" si="7"/>
        <v>1635</v>
      </c>
      <c r="M26" s="21">
        <f>SUM(M23:M25)</f>
        <v>1635</v>
      </c>
      <c r="N26" s="22"/>
      <c r="O26" s="172">
        <f t="shared" si="8"/>
        <v>1635</v>
      </c>
      <c r="P26" s="21">
        <f t="shared" si="4"/>
        <v>6540</v>
      </c>
      <c r="Q26" s="22">
        <f t="shared" si="4"/>
        <v>0</v>
      </c>
      <c r="R26" s="25">
        <f t="shared" si="5"/>
        <v>6540</v>
      </c>
    </row>
    <row r="27" spans="1:19" ht="15.75" x14ac:dyDescent="0.25">
      <c r="A27" s="19" t="s">
        <v>77</v>
      </c>
      <c r="B27" s="164" t="s">
        <v>76</v>
      </c>
      <c r="C27" s="26"/>
      <c r="D27" s="27">
        <v>550</v>
      </c>
      <c r="E27" s="28"/>
      <c r="F27" s="23">
        <f t="shared" si="0"/>
        <v>550</v>
      </c>
      <c r="G27" s="27">
        <v>550</v>
      </c>
      <c r="H27" s="28"/>
      <c r="I27" s="23">
        <f t="shared" si="6"/>
        <v>550</v>
      </c>
      <c r="J27" s="27">
        <v>550</v>
      </c>
      <c r="K27" s="28"/>
      <c r="L27" s="23">
        <f t="shared" si="7"/>
        <v>550</v>
      </c>
      <c r="M27" s="27">
        <v>550</v>
      </c>
      <c r="N27" s="28"/>
      <c r="O27" s="23">
        <f t="shared" si="8"/>
        <v>550</v>
      </c>
      <c r="P27" s="21">
        <f t="shared" si="4"/>
        <v>2200</v>
      </c>
      <c r="Q27" s="22">
        <f t="shared" si="4"/>
        <v>0</v>
      </c>
      <c r="R27" s="25">
        <f t="shared" si="5"/>
        <v>2200</v>
      </c>
    </row>
    <row r="28" spans="1:19" ht="15.75" x14ac:dyDescent="0.25">
      <c r="A28" s="19" t="s">
        <v>78</v>
      </c>
      <c r="B28" s="164" t="s">
        <v>51</v>
      </c>
      <c r="C28" s="26"/>
      <c r="D28" s="27">
        <f>720/4</f>
        <v>180</v>
      </c>
      <c r="E28" s="28"/>
      <c r="F28" s="23">
        <f t="shared" si="0"/>
        <v>180</v>
      </c>
      <c r="G28" s="27">
        <f>720/4</f>
        <v>180</v>
      </c>
      <c r="H28" s="28"/>
      <c r="I28" s="23">
        <f t="shared" si="6"/>
        <v>180</v>
      </c>
      <c r="J28" s="27">
        <f>720/4</f>
        <v>180</v>
      </c>
      <c r="K28" s="28"/>
      <c r="L28" s="23">
        <f t="shared" si="7"/>
        <v>180</v>
      </c>
      <c r="M28" s="27">
        <f>720/4</f>
        <v>180</v>
      </c>
      <c r="N28" s="28"/>
      <c r="O28" s="23">
        <f t="shared" si="8"/>
        <v>180</v>
      </c>
      <c r="P28" s="21">
        <f t="shared" si="4"/>
        <v>720</v>
      </c>
      <c r="Q28" s="22">
        <f t="shared" si="4"/>
        <v>0</v>
      </c>
      <c r="R28" s="25">
        <f t="shared" si="5"/>
        <v>720</v>
      </c>
    </row>
    <row r="29" spans="1:19" ht="63" x14ac:dyDescent="0.25">
      <c r="A29" s="109"/>
      <c r="B29" s="167" t="s">
        <v>79</v>
      </c>
      <c r="C29" s="29"/>
      <c r="D29" s="110">
        <f>SUM(D27:D28)</f>
        <v>730</v>
      </c>
      <c r="E29" s="111"/>
      <c r="F29" s="172">
        <f t="shared" si="0"/>
        <v>730</v>
      </c>
      <c r="G29" s="110">
        <f>SUM(G27:G28)</f>
        <v>730</v>
      </c>
      <c r="H29" s="111"/>
      <c r="I29" s="172">
        <f t="shared" si="6"/>
        <v>730</v>
      </c>
      <c r="J29" s="110">
        <f>SUM(J27:J28)</f>
        <v>730</v>
      </c>
      <c r="K29" s="111"/>
      <c r="L29" s="172">
        <f t="shared" si="7"/>
        <v>730</v>
      </c>
      <c r="M29" s="110">
        <f>SUM(M27:M28)</f>
        <v>730</v>
      </c>
      <c r="N29" s="111"/>
      <c r="O29" s="172">
        <f t="shared" si="8"/>
        <v>730</v>
      </c>
      <c r="P29" s="21">
        <f t="shared" si="4"/>
        <v>2920</v>
      </c>
      <c r="Q29" s="22">
        <f t="shared" si="4"/>
        <v>0</v>
      </c>
      <c r="R29" s="25">
        <f t="shared" si="5"/>
        <v>2920</v>
      </c>
    </row>
    <row r="30" spans="1:19" ht="15.75" x14ac:dyDescent="0.25">
      <c r="A30" s="19" t="s">
        <v>81</v>
      </c>
      <c r="B30" s="168" t="s">
        <v>80</v>
      </c>
      <c r="C30" s="26"/>
      <c r="D30" s="27">
        <v>3150</v>
      </c>
      <c r="E30" s="28"/>
      <c r="F30" s="23">
        <f t="shared" si="0"/>
        <v>3150</v>
      </c>
      <c r="G30" s="27">
        <v>3150</v>
      </c>
      <c r="H30" s="28"/>
      <c r="I30" s="23">
        <f t="shared" si="6"/>
        <v>3150</v>
      </c>
      <c r="J30" s="27">
        <v>3150</v>
      </c>
      <c r="K30" s="28"/>
      <c r="L30" s="23">
        <f t="shared" si="7"/>
        <v>3150</v>
      </c>
      <c r="M30" s="27">
        <v>3150</v>
      </c>
      <c r="N30" s="28"/>
      <c r="O30" s="23">
        <f t="shared" si="8"/>
        <v>3150</v>
      </c>
      <c r="P30" s="21">
        <f t="shared" si="4"/>
        <v>12600</v>
      </c>
      <c r="Q30" s="22">
        <f t="shared" si="4"/>
        <v>0</v>
      </c>
      <c r="R30" s="25">
        <f t="shared" si="5"/>
        <v>12600</v>
      </c>
    </row>
    <row r="31" spans="1:19" ht="15.75" x14ac:dyDescent="0.25">
      <c r="A31" s="19" t="s">
        <v>83</v>
      </c>
      <c r="B31" s="168" t="s">
        <v>84</v>
      </c>
      <c r="C31" s="26"/>
      <c r="D31" s="27">
        <f>2520/4</f>
        <v>630</v>
      </c>
      <c r="E31" s="28"/>
      <c r="F31" s="23">
        <f t="shared" si="0"/>
        <v>630</v>
      </c>
      <c r="G31" s="27">
        <f>2520/4</f>
        <v>630</v>
      </c>
      <c r="H31" s="28"/>
      <c r="I31" s="23">
        <f t="shared" si="6"/>
        <v>630</v>
      </c>
      <c r="J31" s="27">
        <f>2520/4</f>
        <v>630</v>
      </c>
      <c r="K31" s="28"/>
      <c r="L31" s="23">
        <f t="shared" si="7"/>
        <v>630</v>
      </c>
      <c r="M31" s="27">
        <f>2520/4</f>
        <v>630</v>
      </c>
      <c r="N31" s="28"/>
      <c r="O31" s="23">
        <f t="shared" si="8"/>
        <v>630</v>
      </c>
      <c r="P31" s="21">
        <f t="shared" si="4"/>
        <v>2520</v>
      </c>
      <c r="Q31" s="22"/>
      <c r="R31" s="25"/>
    </row>
    <row r="32" spans="1:19" ht="31.5" x14ac:dyDescent="0.25">
      <c r="A32" s="19"/>
      <c r="B32" s="169" t="s">
        <v>82</v>
      </c>
      <c r="C32" s="26"/>
      <c r="D32" s="21">
        <f>SUM(D30:D31)</f>
        <v>3780</v>
      </c>
      <c r="E32" s="22"/>
      <c r="F32" s="172">
        <f t="shared" si="0"/>
        <v>3780</v>
      </c>
      <c r="G32" s="21">
        <f>SUM(G30:G31)</f>
        <v>3780</v>
      </c>
      <c r="H32" s="22"/>
      <c r="I32" s="172">
        <f t="shared" si="6"/>
        <v>3780</v>
      </c>
      <c r="J32" s="21">
        <f>SUM(J30:J31)</f>
        <v>3780</v>
      </c>
      <c r="K32" s="22"/>
      <c r="L32" s="172">
        <f t="shared" si="7"/>
        <v>3780</v>
      </c>
      <c r="M32" s="21">
        <f>SUM(M30:M31)</f>
        <v>3780</v>
      </c>
      <c r="N32" s="22"/>
      <c r="O32" s="172">
        <f t="shared" si="8"/>
        <v>3780</v>
      </c>
      <c r="P32" s="21">
        <f t="shared" si="4"/>
        <v>15120</v>
      </c>
      <c r="Q32" s="22">
        <f t="shared" si="4"/>
        <v>0</v>
      </c>
      <c r="R32" s="25">
        <f t="shared" si="5"/>
        <v>15120</v>
      </c>
    </row>
    <row r="33" spans="1:18" ht="15.75" x14ac:dyDescent="0.25">
      <c r="A33" s="19" t="s">
        <v>86</v>
      </c>
      <c r="B33" s="170" t="s">
        <v>69</v>
      </c>
      <c r="C33" s="29"/>
      <c r="D33" s="117">
        <f>1500/4</f>
        <v>375</v>
      </c>
      <c r="E33" s="111"/>
      <c r="F33" s="23">
        <f t="shared" si="0"/>
        <v>375</v>
      </c>
      <c r="G33" s="117">
        <f>1500/4</f>
        <v>375</v>
      </c>
      <c r="H33" s="111"/>
      <c r="I33" s="23">
        <f t="shared" si="6"/>
        <v>375</v>
      </c>
      <c r="J33" s="117">
        <f>1500/4</f>
        <v>375</v>
      </c>
      <c r="K33" s="111"/>
      <c r="L33" s="23">
        <f t="shared" si="7"/>
        <v>375</v>
      </c>
      <c r="M33" s="117">
        <f>1500/4</f>
        <v>375</v>
      </c>
      <c r="N33" s="111"/>
      <c r="O33" s="23">
        <f t="shared" si="8"/>
        <v>375</v>
      </c>
      <c r="P33" s="21">
        <f t="shared" si="4"/>
        <v>1500</v>
      </c>
      <c r="Q33" s="22">
        <f t="shared" si="4"/>
        <v>0</v>
      </c>
      <c r="R33" s="25">
        <f t="shared" si="5"/>
        <v>1500</v>
      </c>
    </row>
    <row r="34" spans="1:18" ht="15.75" x14ac:dyDescent="0.25">
      <c r="A34" s="19" t="s">
        <v>87</v>
      </c>
      <c r="B34" s="171" t="s">
        <v>85</v>
      </c>
      <c r="C34" s="26"/>
      <c r="D34" s="27">
        <f>360/4</f>
        <v>90</v>
      </c>
      <c r="E34" s="28"/>
      <c r="F34" s="23">
        <f t="shared" si="0"/>
        <v>90</v>
      </c>
      <c r="G34" s="27">
        <f>360/4</f>
        <v>90</v>
      </c>
      <c r="H34" s="28"/>
      <c r="I34" s="23">
        <f t="shared" si="6"/>
        <v>90</v>
      </c>
      <c r="J34" s="27">
        <f>360/4</f>
        <v>90</v>
      </c>
      <c r="K34" s="28"/>
      <c r="L34" s="23">
        <f t="shared" si="7"/>
        <v>90</v>
      </c>
      <c r="M34" s="27">
        <f>360/4</f>
        <v>90</v>
      </c>
      <c r="N34" s="28"/>
      <c r="O34" s="23">
        <f t="shared" si="8"/>
        <v>90</v>
      </c>
      <c r="P34" s="21">
        <f t="shared" si="4"/>
        <v>360</v>
      </c>
      <c r="Q34" s="22">
        <f t="shared" si="4"/>
        <v>0</v>
      </c>
      <c r="R34" s="25">
        <f t="shared" si="5"/>
        <v>360</v>
      </c>
    </row>
    <row r="35" spans="1:18" ht="32.25" thickBot="1" x14ac:dyDescent="0.3">
      <c r="A35" s="19"/>
      <c r="B35" s="166" t="s">
        <v>88</v>
      </c>
      <c r="C35" s="26"/>
      <c r="D35" s="21">
        <f>SUM(D33:D34)</f>
        <v>465</v>
      </c>
      <c r="E35" s="22"/>
      <c r="F35" s="172">
        <f t="shared" si="0"/>
        <v>465</v>
      </c>
      <c r="G35" s="21">
        <f>SUM(G33:G34)</f>
        <v>465</v>
      </c>
      <c r="H35" s="22"/>
      <c r="I35" s="172">
        <f t="shared" si="6"/>
        <v>465</v>
      </c>
      <c r="J35" s="21">
        <f>SUM(J33:J34)</f>
        <v>465</v>
      </c>
      <c r="K35" s="22"/>
      <c r="L35" s="172">
        <f t="shared" si="7"/>
        <v>465</v>
      </c>
      <c r="M35" s="21">
        <f>SUM(M33:M34)</f>
        <v>465</v>
      </c>
      <c r="N35" s="22"/>
      <c r="O35" s="172">
        <f t="shared" si="8"/>
        <v>465</v>
      </c>
      <c r="P35" s="21">
        <f t="shared" si="4"/>
        <v>1860</v>
      </c>
      <c r="Q35" s="22">
        <f t="shared" si="4"/>
        <v>0</v>
      </c>
      <c r="R35" s="25">
        <f t="shared" si="5"/>
        <v>1860</v>
      </c>
    </row>
    <row r="36" spans="1:18" ht="15.75" thickBot="1" x14ac:dyDescent="0.3">
      <c r="A36" s="375" t="s">
        <v>10</v>
      </c>
      <c r="B36" s="376"/>
      <c r="C36" s="377"/>
      <c r="D36" s="35">
        <f>D26+D29+D32+D35</f>
        <v>6610</v>
      </c>
      <c r="E36" s="35">
        <f>SUM(E23:E35)</f>
        <v>0</v>
      </c>
      <c r="F36" s="36">
        <f t="shared" si="0"/>
        <v>6610</v>
      </c>
      <c r="G36" s="35">
        <f>G26+G29+G32+G35</f>
        <v>6610</v>
      </c>
      <c r="H36" s="35">
        <f>SUM(H23:H35)</f>
        <v>0</v>
      </c>
      <c r="I36" s="36">
        <f t="shared" si="6"/>
        <v>6610</v>
      </c>
      <c r="J36" s="35">
        <f>J26+J29+J32+J35</f>
        <v>6610</v>
      </c>
      <c r="K36" s="35">
        <f>SUM(K23:K35)</f>
        <v>0</v>
      </c>
      <c r="L36" s="36">
        <f t="shared" si="2"/>
        <v>6610</v>
      </c>
      <c r="M36" s="35">
        <f>M26+M29+M32+M35</f>
        <v>6610</v>
      </c>
      <c r="N36" s="35">
        <f>SUM(N23:N35)</f>
        <v>0</v>
      </c>
      <c r="O36" s="36">
        <f t="shared" si="3"/>
        <v>6610</v>
      </c>
      <c r="P36" s="35">
        <f>P26+P29+P32+P35</f>
        <v>26440</v>
      </c>
      <c r="Q36" s="35">
        <f>SUM(Q23:Q35)</f>
        <v>0</v>
      </c>
      <c r="R36" s="36">
        <f t="shared" si="5"/>
        <v>26440</v>
      </c>
    </row>
    <row r="37" spans="1:18" ht="15.75" thickBot="1" x14ac:dyDescent="0.3">
      <c r="A37" s="359" t="s">
        <v>20</v>
      </c>
      <c r="B37" s="360"/>
      <c r="C37" s="361"/>
      <c r="D37" s="352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4"/>
    </row>
    <row r="38" spans="1:18" ht="15.75" x14ac:dyDescent="0.25">
      <c r="A38" s="112" t="s">
        <v>91</v>
      </c>
      <c r="B38" s="173" t="s">
        <v>89</v>
      </c>
      <c r="C38" s="113"/>
      <c r="D38" s="114">
        <f>3000/4</f>
        <v>750</v>
      </c>
      <c r="E38" s="115"/>
      <c r="F38" s="104">
        <f t="shared" si="0"/>
        <v>750</v>
      </c>
      <c r="G38" s="114">
        <f>3000/4</f>
        <v>750</v>
      </c>
      <c r="H38" s="115"/>
      <c r="I38" s="104">
        <f t="shared" ref="I38:I46" si="9">G38-H38</f>
        <v>750</v>
      </c>
      <c r="J38" s="114">
        <f>3000/4</f>
        <v>750</v>
      </c>
      <c r="K38" s="115"/>
      <c r="L38" s="104">
        <f t="shared" ref="L38:L46" si="10">J38-K38</f>
        <v>750</v>
      </c>
      <c r="M38" s="114">
        <f>3000/4</f>
        <v>750</v>
      </c>
      <c r="N38" s="115"/>
      <c r="O38" s="104">
        <f t="shared" ref="O38:O46" si="11">M38-N38</f>
        <v>750</v>
      </c>
      <c r="P38" s="106">
        <f t="shared" si="4"/>
        <v>3000</v>
      </c>
      <c r="Q38" s="107">
        <f t="shared" si="4"/>
        <v>0</v>
      </c>
      <c r="R38" s="108">
        <f t="shared" si="5"/>
        <v>3000</v>
      </c>
    </row>
    <row r="39" spans="1:18" ht="15.75" x14ac:dyDescent="0.25">
      <c r="A39" s="112" t="s">
        <v>92</v>
      </c>
      <c r="B39" s="173" t="s">
        <v>90</v>
      </c>
      <c r="C39" s="26"/>
      <c r="D39" s="27">
        <v>0</v>
      </c>
      <c r="E39" s="28"/>
      <c r="F39" s="23">
        <f t="shared" si="0"/>
        <v>0</v>
      </c>
      <c r="G39" s="27">
        <v>0</v>
      </c>
      <c r="H39" s="28"/>
      <c r="I39" s="23">
        <f t="shared" si="9"/>
        <v>0</v>
      </c>
      <c r="J39" s="27">
        <v>0</v>
      </c>
      <c r="K39" s="28"/>
      <c r="L39" s="23">
        <f t="shared" si="10"/>
        <v>0</v>
      </c>
      <c r="M39" s="27">
        <v>0</v>
      </c>
      <c r="N39" s="28"/>
      <c r="O39" s="23">
        <f t="shared" si="11"/>
        <v>0</v>
      </c>
      <c r="P39" s="21">
        <f t="shared" si="4"/>
        <v>0</v>
      </c>
      <c r="Q39" s="22">
        <f t="shared" si="4"/>
        <v>0</v>
      </c>
      <c r="R39" s="25">
        <f t="shared" si="5"/>
        <v>0</v>
      </c>
    </row>
    <row r="40" spans="1:18" ht="63" x14ac:dyDescent="0.25">
      <c r="A40" s="116"/>
      <c r="B40" s="166" t="s">
        <v>97</v>
      </c>
      <c r="C40" s="29"/>
      <c r="D40" s="21">
        <f>SUM(D38:D39)</f>
        <v>750</v>
      </c>
      <c r="E40" s="22"/>
      <c r="F40" s="23">
        <f t="shared" si="0"/>
        <v>750</v>
      </c>
      <c r="G40" s="21">
        <f>SUM(G38:G39)</f>
        <v>750</v>
      </c>
      <c r="H40" s="22"/>
      <c r="I40" s="23">
        <f t="shared" si="9"/>
        <v>750</v>
      </c>
      <c r="J40" s="21">
        <f>SUM(J38:J39)</f>
        <v>750</v>
      </c>
      <c r="K40" s="22"/>
      <c r="L40" s="23">
        <f t="shared" si="10"/>
        <v>750</v>
      </c>
      <c r="M40" s="21">
        <f>SUM(M38:M39)</f>
        <v>750</v>
      </c>
      <c r="N40" s="22"/>
      <c r="O40" s="23">
        <f t="shared" si="11"/>
        <v>750</v>
      </c>
      <c r="P40" s="21">
        <f t="shared" si="4"/>
        <v>3000</v>
      </c>
      <c r="Q40" s="22">
        <f t="shared" si="4"/>
        <v>0</v>
      </c>
      <c r="R40" s="25">
        <f t="shared" si="5"/>
        <v>3000</v>
      </c>
    </row>
    <row r="41" spans="1:18" ht="15.75" x14ac:dyDescent="0.25">
      <c r="A41" s="116" t="s">
        <v>95</v>
      </c>
      <c r="B41" s="171" t="s">
        <v>93</v>
      </c>
      <c r="C41" s="26"/>
      <c r="D41" s="27">
        <v>0</v>
      </c>
      <c r="E41" s="28"/>
      <c r="F41" s="23">
        <f t="shared" si="0"/>
        <v>0</v>
      </c>
      <c r="G41" s="27">
        <v>0</v>
      </c>
      <c r="H41" s="28"/>
      <c r="I41" s="23">
        <f t="shared" si="9"/>
        <v>0</v>
      </c>
      <c r="J41" s="27">
        <v>0</v>
      </c>
      <c r="K41" s="28"/>
      <c r="L41" s="23">
        <f t="shared" si="10"/>
        <v>0</v>
      </c>
      <c r="M41" s="27">
        <v>0</v>
      </c>
      <c r="N41" s="28"/>
      <c r="O41" s="23">
        <f t="shared" si="11"/>
        <v>0</v>
      </c>
      <c r="P41" s="21">
        <f t="shared" si="4"/>
        <v>0</v>
      </c>
      <c r="Q41" s="22">
        <f t="shared" si="4"/>
        <v>0</v>
      </c>
      <c r="R41" s="25">
        <f t="shared" si="5"/>
        <v>0</v>
      </c>
    </row>
    <row r="42" spans="1:18" ht="31.5" x14ac:dyDescent="0.25">
      <c r="A42" s="19"/>
      <c r="B42" s="166" t="s">
        <v>98</v>
      </c>
      <c r="C42" s="26"/>
      <c r="D42" s="21">
        <f>SUM(D41)</f>
        <v>0</v>
      </c>
      <c r="E42" s="22"/>
      <c r="F42" s="172">
        <f t="shared" si="0"/>
        <v>0</v>
      </c>
      <c r="G42" s="21">
        <f>SUM(G41)</f>
        <v>0</v>
      </c>
      <c r="H42" s="22"/>
      <c r="I42" s="172">
        <f t="shared" si="9"/>
        <v>0</v>
      </c>
      <c r="J42" s="21">
        <f>SUM(J41)</f>
        <v>0</v>
      </c>
      <c r="K42" s="22"/>
      <c r="L42" s="172">
        <f t="shared" si="10"/>
        <v>0</v>
      </c>
      <c r="M42" s="21">
        <f>SUM(M41)</f>
        <v>0</v>
      </c>
      <c r="N42" s="22"/>
      <c r="O42" s="172">
        <f t="shared" si="11"/>
        <v>0</v>
      </c>
      <c r="P42" s="21">
        <f t="shared" si="4"/>
        <v>0</v>
      </c>
      <c r="Q42" s="22">
        <f t="shared" si="4"/>
        <v>0</v>
      </c>
      <c r="R42" s="25">
        <f t="shared" si="5"/>
        <v>0</v>
      </c>
    </row>
    <row r="43" spans="1:18" ht="15.75" x14ac:dyDescent="0.25">
      <c r="A43" s="19" t="s">
        <v>96</v>
      </c>
      <c r="B43" s="171" t="s">
        <v>94</v>
      </c>
      <c r="C43" s="26"/>
      <c r="D43" s="27">
        <f>600/4</f>
        <v>150</v>
      </c>
      <c r="E43" s="28"/>
      <c r="F43" s="23">
        <f t="shared" si="0"/>
        <v>150</v>
      </c>
      <c r="G43" s="27">
        <f>600/4</f>
        <v>150</v>
      </c>
      <c r="H43" s="28"/>
      <c r="I43" s="23">
        <f t="shared" si="9"/>
        <v>150</v>
      </c>
      <c r="J43" s="27">
        <f>600/4</f>
        <v>150</v>
      </c>
      <c r="K43" s="28"/>
      <c r="L43" s="23">
        <f t="shared" si="10"/>
        <v>150</v>
      </c>
      <c r="M43" s="27">
        <f>600/4</f>
        <v>150</v>
      </c>
      <c r="N43" s="28"/>
      <c r="O43" s="23">
        <f t="shared" si="11"/>
        <v>150</v>
      </c>
      <c r="P43" s="21">
        <f t="shared" si="4"/>
        <v>600</v>
      </c>
      <c r="Q43" s="22">
        <f t="shared" si="4"/>
        <v>0</v>
      </c>
      <c r="R43" s="25">
        <f t="shared" si="5"/>
        <v>600</v>
      </c>
    </row>
    <row r="44" spans="1:18" ht="48" thickBot="1" x14ac:dyDescent="0.3">
      <c r="A44" s="19"/>
      <c r="B44" s="166" t="s">
        <v>99</v>
      </c>
      <c r="C44" s="29"/>
      <c r="D44" s="21">
        <f>SUM(D43)</f>
        <v>150</v>
      </c>
      <c r="E44" s="22"/>
      <c r="F44" s="172">
        <f t="shared" si="0"/>
        <v>150</v>
      </c>
      <c r="G44" s="21">
        <f>SUM(G43)</f>
        <v>150</v>
      </c>
      <c r="H44" s="22"/>
      <c r="I44" s="172">
        <f t="shared" si="9"/>
        <v>150</v>
      </c>
      <c r="J44" s="21">
        <f>SUM(J43)</f>
        <v>150</v>
      </c>
      <c r="K44" s="22"/>
      <c r="L44" s="172">
        <f t="shared" si="10"/>
        <v>150</v>
      </c>
      <c r="M44" s="21">
        <f>SUM(M43)</f>
        <v>150</v>
      </c>
      <c r="N44" s="22"/>
      <c r="O44" s="172">
        <f t="shared" si="11"/>
        <v>150</v>
      </c>
      <c r="P44" s="21">
        <f t="shared" si="4"/>
        <v>600</v>
      </c>
      <c r="Q44" s="22">
        <f t="shared" si="4"/>
        <v>0</v>
      </c>
      <c r="R44" s="25">
        <f t="shared" si="5"/>
        <v>600</v>
      </c>
    </row>
    <row r="45" spans="1:18" ht="15.75" thickBot="1" x14ac:dyDescent="0.3">
      <c r="A45" s="362" t="s">
        <v>11</v>
      </c>
      <c r="B45" s="363"/>
      <c r="C45" s="364"/>
      <c r="D45" s="35">
        <f>D40+D42+D44</f>
        <v>900</v>
      </c>
      <c r="E45" s="35">
        <f>SUM(E38:E44)</f>
        <v>0</v>
      </c>
      <c r="F45" s="36">
        <f t="shared" si="0"/>
        <v>900</v>
      </c>
      <c r="G45" s="35">
        <f>G40+G42+G44</f>
        <v>900</v>
      </c>
      <c r="H45" s="35">
        <f>SUM(H38:H44)</f>
        <v>0</v>
      </c>
      <c r="I45" s="36">
        <f t="shared" si="9"/>
        <v>900</v>
      </c>
      <c r="J45" s="35">
        <f>J40+J42+J44</f>
        <v>900</v>
      </c>
      <c r="K45" s="35">
        <f>SUM(K38:K44)</f>
        <v>0</v>
      </c>
      <c r="L45" s="36">
        <f t="shared" si="10"/>
        <v>900</v>
      </c>
      <c r="M45" s="35">
        <f>M40+M42+M44</f>
        <v>900</v>
      </c>
      <c r="N45" s="35">
        <f>SUM(N38:N44)</f>
        <v>0</v>
      </c>
      <c r="O45" s="36">
        <f t="shared" si="11"/>
        <v>900</v>
      </c>
      <c r="P45" s="35">
        <f>P40+P42+P44</f>
        <v>3600</v>
      </c>
      <c r="Q45" s="35">
        <f>SUM(Q38:Q44)</f>
        <v>0</v>
      </c>
      <c r="R45" s="36">
        <f t="shared" si="5"/>
        <v>3600</v>
      </c>
    </row>
    <row r="46" spans="1:18" s="174" customFormat="1" thickBot="1" x14ac:dyDescent="0.25">
      <c r="A46" s="393" t="s">
        <v>12</v>
      </c>
      <c r="B46" s="394"/>
      <c r="C46" s="395"/>
      <c r="D46" s="124">
        <f>SUM(D45,D36,D21)</f>
        <v>9827.5</v>
      </c>
      <c r="E46" s="124">
        <f>SUM(E45,E36,E21)</f>
        <v>0</v>
      </c>
      <c r="F46" s="127">
        <f t="shared" si="0"/>
        <v>9827.5</v>
      </c>
      <c r="G46" s="124">
        <f>SUM(G45,G36,G21)</f>
        <v>9327.5</v>
      </c>
      <c r="H46" s="124">
        <f>SUM(H45,H36,H21)</f>
        <v>0</v>
      </c>
      <c r="I46" s="127">
        <f t="shared" si="9"/>
        <v>9327.5</v>
      </c>
      <c r="J46" s="124">
        <f>SUM(J45,J36,J21)</f>
        <v>9327.5</v>
      </c>
      <c r="K46" s="124">
        <f>SUM(K45,K36,K21)</f>
        <v>0</v>
      </c>
      <c r="L46" s="127">
        <f t="shared" si="10"/>
        <v>9327.5</v>
      </c>
      <c r="M46" s="124">
        <f>SUM(M45,M36,M21)</f>
        <v>9327.5</v>
      </c>
      <c r="N46" s="124">
        <f>SUM(N45,N36,N21)</f>
        <v>0</v>
      </c>
      <c r="O46" s="127">
        <f t="shared" si="11"/>
        <v>9327.5</v>
      </c>
      <c r="P46" s="124">
        <f>SUM(P45,P36,P21)</f>
        <v>37810</v>
      </c>
      <c r="Q46" s="124">
        <f>SUM(Q45,Q36,Q21)</f>
        <v>0</v>
      </c>
      <c r="R46" s="127">
        <f t="shared" si="5"/>
        <v>37810</v>
      </c>
    </row>
    <row r="47" spans="1:18" ht="15.75" thickBot="1" x14ac:dyDescent="0.3">
      <c r="A47" s="396" t="s">
        <v>37</v>
      </c>
      <c r="B47" s="397"/>
      <c r="C47" s="398"/>
      <c r="D47" s="352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4"/>
    </row>
    <row r="48" spans="1:18" ht="16.5" thickBot="1" x14ac:dyDescent="0.3">
      <c r="A48" s="112" t="s">
        <v>23</v>
      </c>
      <c r="B48" s="175" t="s">
        <v>100</v>
      </c>
      <c r="C48" s="128"/>
      <c r="D48" s="102">
        <f>2400/4</f>
        <v>600</v>
      </c>
      <c r="E48" s="103"/>
      <c r="F48" s="104">
        <f t="shared" si="0"/>
        <v>600</v>
      </c>
      <c r="G48" s="102">
        <f>2400/4</f>
        <v>600</v>
      </c>
      <c r="H48" s="103"/>
      <c r="I48" s="104">
        <f t="shared" ref="I48:I63" si="12">G48-H48</f>
        <v>600</v>
      </c>
      <c r="J48" s="102">
        <f>2400/4</f>
        <v>600</v>
      </c>
      <c r="K48" s="103"/>
      <c r="L48" s="104">
        <f t="shared" ref="L48:L63" si="13">J48-K48</f>
        <v>600</v>
      </c>
      <c r="M48" s="102">
        <f>2400/4</f>
        <v>600</v>
      </c>
      <c r="N48" s="103"/>
      <c r="O48" s="104">
        <f t="shared" ref="O48:O63" si="14">M48-N48</f>
        <v>600</v>
      </c>
      <c r="P48" s="106">
        <f t="shared" ref="P48:Q61" si="15">M48+J48+G48+D48</f>
        <v>2400</v>
      </c>
      <c r="Q48" s="107">
        <f t="shared" si="15"/>
        <v>0</v>
      </c>
      <c r="R48" s="108">
        <f t="shared" ref="R48:R63" si="16">P48-Q48</f>
        <v>2400</v>
      </c>
    </row>
    <row r="49" spans="1:18" ht="15.75" thickBot="1" x14ac:dyDescent="0.3">
      <c r="A49" s="362" t="s">
        <v>38</v>
      </c>
      <c r="B49" s="363"/>
      <c r="C49" s="364"/>
      <c r="D49" s="35">
        <f>SUM(D48:D48)</f>
        <v>600</v>
      </c>
      <c r="E49" s="35">
        <f>SUM(E48:E48)</f>
        <v>0</v>
      </c>
      <c r="F49" s="36">
        <f t="shared" si="0"/>
        <v>600</v>
      </c>
      <c r="G49" s="35">
        <f>SUM(G48:G48)</f>
        <v>600</v>
      </c>
      <c r="H49" s="35">
        <f>SUM(H48:H48)</f>
        <v>0</v>
      </c>
      <c r="I49" s="36">
        <f t="shared" si="12"/>
        <v>600</v>
      </c>
      <c r="J49" s="35">
        <f>SUM(J48:J48)</f>
        <v>600</v>
      </c>
      <c r="K49" s="35">
        <f>SUM(K48:K48)</f>
        <v>0</v>
      </c>
      <c r="L49" s="36">
        <f t="shared" si="13"/>
        <v>600</v>
      </c>
      <c r="M49" s="35">
        <f>SUM(M48:M48)</f>
        <v>600</v>
      </c>
      <c r="N49" s="35">
        <f>SUM(N48:N48)</f>
        <v>0</v>
      </c>
      <c r="O49" s="36">
        <f t="shared" si="14"/>
        <v>600</v>
      </c>
      <c r="P49" s="35">
        <f>SUM(P48:P48)</f>
        <v>2400</v>
      </c>
      <c r="Q49" s="37">
        <f t="shared" si="15"/>
        <v>0</v>
      </c>
      <c r="R49" s="36">
        <f t="shared" si="16"/>
        <v>2400</v>
      </c>
    </row>
    <row r="50" spans="1:18" ht="15.75" thickBot="1" x14ac:dyDescent="0.3">
      <c r="A50" s="399" t="s">
        <v>120</v>
      </c>
      <c r="B50" s="400"/>
      <c r="C50" s="401"/>
      <c r="D50" s="352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4"/>
    </row>
    <row r="51" spans="1:18" ht="15.75" x14ac:dyDescent="0.25">
      <c r="A51" s="112" t="s">
        <v>21</v>
      </c>
      <c r="B51" s="168" t="s">
        <v>101</v>
      </c>
      <c r="C51" s="131"/>
      <c r="D51" s="114">
        <f>4200/4</f>
        <v>1050</v>
      </c>
      <c r="E51" s="115"/>
      <c r="F51" s="104">
        <f t="shared" si="0"/>
        <v>1050</v>
      </c>
      <c r="G51" s="114">
        <f>4200/4</f>
        <v>1050</v>
      </c>
      <c r="H51" s="115"/>
      <c r="I51" s="104">
        <f t="shared" si="12"/>
        <v>1050</v>
      </c>
      <c r="J51" s="114">
        <f>4200/4</f>
        <v>1050</v>
      </c>
      <c r="K51" s="115"/>
      <c r="L51" s="104">
        <f t="shared" si="13"/>
        <v>1050</v>
      </c>
      <c r="M51" s="114">
        <f>4200/4</f>
        <v>1050</v>
      </c>
      <c r="N51" s="115"/>
      <c r="O51" s="105">
        <f t="shared" si="14"/>
        <v>1050</v>
      </c>
      <c r="P51" s="106">
        <f t="shared" si="15"/>
        <v>4200</v>
      </c>
      <c r="Q51" s="107">
        <f t="shared" si="15"/>
        <v>0</v>
      </c>
      <c r="R51" s="108">
        <f t="shared" si="16"/>
        <v>4200</v>
      </c>
    </row>
    <row r="52" spans="1:18" ht="16.5" thickBot="1" x14ac:dyDescent="0.3">
      <c r="A52" s="116" t="s">
        <v>22</v>
      </c>
      <c r="B52" s="168" t="s">
        <v>102</v>
      </c>
      <c r="C52" s="130"/>
      <c r="D52" s="133">
        <f>3000/4</f>
        <v>750</v>
      </c>
      <c r="E52" s="134"/>
      <c r="F52" s="23">
        <f t="shared" si="0"/>
        <v>750</v>
      </c>
      <c r="G52" s="133">
        <f>3000/4</f>
        <v>750</v>
      </c>
      <c r="H52" s="134"/>
      <c r="I52" s="23">
        <f t="shared" si="12"/>
        <v>750</v>
      </c>
      <c r="J52" s="133">
        <f>3000/4</f>
        <v>750</v>
      </c>
      <c r="K52" s="134"/>
      <c r="L52" s="23">
        <f t="shared" si="13"/>
        <v>750</v>
      </c>
      <c r="M52" s="133">
        <f>3000/4</f>
        <v>750</v>
      </c>
      <c r="N52" s="134"/>
      <c r="O52" s="24">
        <f t="shared" si="14"/>
        <v>750</v>
      </c>
      <c r="P52" s="21">
        <f t="shared" si="15"/>
        <v>3000</v>
      </c>
      <c r="Q52" s="22">
        <f t="shared" si="15"/>
        <v>0</v>
      </c>
      <c r="R52" s="25">
        <f t="shared" si="16"/>
        <v>3000</v>
      </c>
    </row>
    <row r="53" spans="1:18" ht="15.75" thickBot="1" x14ac:dyDescent="0.3">
      <c r="A53" s="362" t="s">
        <v>13</v>
      </c>
      <c r="B53" s="363"/>
      <c r="C53" s="364"/>
      <c r="D53" s="35">
        <f>SUM(D51:D52)</f>
        <v>1800</v>
      </c>
      <c r="E53" s="35">
        <f>SUM(E51:E52)</f>
        <v>0</v>
      </c>
      <c r="F53" s="36">
        <f t="shared" si="0"/>
        <v>1800</v>
      </c>
      <c r="G53" s="35">
        <f>SUM(G51:G52)</f>
        <v>1800</v>
      </c>
      <c r="H53" s="35">
        <f>SUM(H51:H52)</f>
        <v>0</v>
      </c>
      <c r="I53" s="36">
        <f t="shared" si="12"/>
        <v>1800</v>
      </c>
      <c r="J53" s="35">
        <f>SUM(J51:J52)</f>
        <v>1800</v>
      </c>
      <c r="K53" s="35">
        <f>SUM(K51:K52)</f>
        <v>0</v>
      </c>
      <c r="L53" s="36">
        <f t="shared" si="13"/>
        <v>1800</v>
      </c>
      <c r="M53" s="35">
        <f>SUM(M51:M52)</f>
        <v>1800</v>
      </c>
      <c r="N53" s="35">
        <f>SUM(N51:N52)</f>
        <v>0</v>
      </c>
      <c r="O53" s="36">
        <f t="shared" si="14"/>
        <v>1800</v>
      </c>
      <c r="P53" s="35">
        <f>SUM(P51:P52)</f>
        <v>7200</v>
      </c>
      <c r="Q53" s="37">
        <f t="shared" si="15"/>
        <v>0</v>
      </c>
      <c r="R53" s="36">
        <f t="shared" si="16"/>
        <v>7200</v>
      </c>
    </row>
    <row r="54" spans="1:18" ht="15.75" thickBot="1" x14ac:dyDescent="0.3">
      <c r="A54" s="393" t="s">
        <v>39</v>
      </c>
      <c r="B54" s="394"/>
      <c r="C54" s="395"/>
      <c r="D54" s="124">
        <f>D49+D53</f>
        <v>2400</v>
      </c>
      <c r="E54" s="124">
        <f>E49+E53</f>
        <v>0</v>
      </c>
      <c r="F54" s="125">
        <f t="shared" si="0"/>
        <v>2400</v>
      </c>
      <c r="G54" s="124">
        <f>G49+G53</f>
        <v>2400</v>
      </c>
      <c r="H54" s="124">
        <f>H49+H53</f>
        <v>0</v>
      </c>
      <c r="I54" s="125">
        <f t="shared" si="12"/>
        <v>2400</v>
      </c>
      <c r="J54" s="124">
        <f>J49+J53</f>
        <v>2400</v>
      </c>
      <c r="K54" s="124">
        <f>K49+K53</f>
        <v>0</v>
      </c>
      <c r="L54" s="125">
        <f t="shared" si="13"/>
        <v>2400</v>
      </c>
      <c r="M54" s="124">
        <f>M49+M53</f>
        <v>2400</v>
      </c>
      <c r="N54" s="124">
        <f>N49+N53</f>
        <v>0</v>
      </c>
      <c r="O54" s="125">
        <f t="shared" si="14"/>
        <v>2400</v>
      </c>
      <c r="P54" s="124">
        <f t="shared" si="15"/>
        <v>9600</v>
      </c>
      <c r="Q54" s="126">
        <f t="shared" si="15"/>
        <v>0</v>
      </c>
      <c r="R54" s="127">
        <f t="shared" si="16"/>
        <v>9600</v>
      </c>
    </row>
    <row r="55" spans="1:18" ht="15.75" thickBot="1" x14ac:dyDescent="0.3">
      <c r="A55" s="390" t="s">
        <v>14</v>
      </c>
      <c r="B55" s="391"/>
      <c r="C55" s="392"/>
      <c r="D55" s="138">
        <f>D54+D46</f>
        <v>12227.5</v>
      </c>
      <c r="E55" s="138">
        <f>E54+E46</f>
        <v>0</v>
      </c>
      <c r="F55" s="139">
        <f t="shared" si="0"/>
        <v>12227.5</v>
      </c>
      <c r="G55" s="138">
        <f>G54+G46</f>
        <v>11727.5</v>
      </c>
      <c r="H55" s="138">
        <f>H54+H46</f>
        <v>0</v>
      </c>
      <c r="I55" s="139">
        <f t="shared" si="12"/>
        <v>11727.5</v>
      </c>
      <c r="J55" s="138">
        <f>J54+J46</f>
        <v>11727.5</v>
      </c>
      <c r="K55" s="138">
        <f>K54+K46</f>
        <v>0</v>
      </c>
      <c r="L55" s="139">
        <f t="shared" si="13"/>
        <v>11727.5</v>
      </c>
      <c r="M55" s="138">
        <f>M54+M46</f>
        <v>11727.5</v>
      </c>
      <c r="N55" s="138">
        <f>N54+N46</f>
        <v>0</v>
      </c>
      <c r="O55" s="139">
        <f t="shared" si="14"/>
        <v>11727.5</v>
      </c>
      <c r="P55" s="138">
        <f>P54+P46</f>
        <v>47410</v>
      </c>
      <c r="Q55" s="140">
        <f t="shared" si="15"/>
        <v>0</v>
      </c>
      <c r="R55" s="141">
        <f t="shared" si="16"/>
        <v>47410</v>
      </c>
    </row>
    <row r="56" spans="1:18" x14ac:dyDescent="0.25">
      <c r="A56" s="402" t="s">
        <v>40</v>
      </c>
      <c r="B56" s="403"/>
      <c r="C56" s="404"/>
      <c r="D56" s="142">
        <f>D55*0.05</f>
        <v>611.375</v>
      </c>
      <c r="E56" s="142">
        <f>E55*0.05</f>
        <v>0</v>
      </c>
      <c r="F56" s="143">
        <f t="shared" si="0"/>
        <v>611.375</v>
      </c>
      <c r="G56" s="142">
        <f>G55*0.05</f>
        <v>586.375</v>
      </c>
      <c r="H56" s="142">
        <f>H55*0.05</f>
        <v>0</v>
      </c>
      <c r="I56" s="143">
        <f t="shared" si="12"/>
        <v>586.375</v>
      </c>
      <c r="J56" s="142">
        <f>J55*0.05</f>
        <v>586.375</v>
      </c>
      <c r="K56" s="142">
        <f>K55*0.05</f>
        <v>0</v>
      </c>
      <c r="L56" s="143">
        <f t="shared" si="13"/>
        <v>586.375</v>
      </c>
      <c r="M56" s="142">
        <f>M55*0.05</f>
        <v>586.375</v>
      </c>
      <c r="N56" s="142">
        <f>N55*0.05</f>
        <v>0</v>
      </c>
      <c r="O56" s="143">
        <f t="shared" si="14"/>
        <v>586.375</v>
      </c>
      <c r="P56" s="144">
        <f>P55*0.05</f>
        <v>2370.5</v>
      </c>
      <c r="Q56" s="145">
        <f t="shared" si="15"/>
        <v>0</v>
      </c>
      <c r="R56" s="146">
        <f t="shared" si="16"/>
        <v>2370.5</v>
      </c>
    </row>
    <row r="57" spans="1:18" x14ac:dyDescent="0.25">
      <c r="A57" s="405" t="s">
        <v>15</v>
      </c>
      <c r="B57" s="406"/>
      <c r="C57" s="407"/>
      <c r="D57" s="147">
        <f>SUM(D58:D61)</f>
        <v>0</v>
      </c>
      <c r="E57" s="147">
        <f>SUM(E58:E61)</f>
        <v>0</v>
      </c>
      <c r="F57" s="148">
        <f t="shared" si="0"/>
        <v>0</v>
      </c>
      <c r="G57" s="147">
        <f>SUM(G58:G61)</f>
        <v>0</v>
      </c>
      <c r="H57" s="147">
        <f>SUM(H58:H61)</f>
        <v>0</v>
      </c>
      <c r="I57" s="148">
        <f t="shared" si="12"/>
        <v>0</v>
      </c>
      <c r="J57" s="147">
        <f>SUM(J58:J61)</f>
        <v>0</v>
      </c>
      <c r="K57" s="147">
        <f>SUM(K58:K61)</f>
        <v>0</v>
      </c>
      <c r="L57" s="148">
        <f t="shared" si="13"/>
        <v>0</v>
      </c>
      <c r="M57" s="147">
        <f>SUM(M58:M61)</f>
        <v>0</v>
      </c>
      <c r="N57" s="147">
        <f>SUM(N58:N61)</f>
        <v>0</v>
      </c>
      <c r="O57" s="148">
        <f t="shared" si="14"/>
        <v>0</v>
      </c>
      <c r="P57" s="149">
        <f>SUM(P58:P61)</f>
        <v>0</v>
      </c>
      <c r="Q57" s="150">
        <f t="shared" si="15"/>
        <v>0</v>
      </c>
      <c r="R57" s="151">
        <f t="shared" si="16"/>
        <v>0</v>
      </c>
    </row>
    <row r="58" spans="1:18" x14ac:dyDescent="0.25">
      <c r="A58" s="116"/>
      <c r="B58" s="132"/>
      <c r="C58" s="130"/>
      <c r="D58" s="152"/>
      <c r="E58" s="153"/>
      <c r="F58" s="23">
        <f t="shared" si="0"/>
        <v>0</v>
      </c>
      <c r="G58" s="152"/>
      <c r="H58" s="153"/>
      <c r="I58" s="23">
        <f t="shared" si="12"/>
        <v>0</v>
      </c>
      <c r="J58" s="152"/>
      <c r="K58" s="153"/>
      <c r="L58" s="23">
        <f t="shared" si="13"/>
        <v>0</v>
      </c>
      <c r="M58" s="152"/>
      <c r="N58" s="153"/>
      <c r="O58" s="24">
        <f t="shared" si="14"/>
        <v>0</v>
      </c>
      <c r="P58" s="21">
        <f t="shared" si="15"/>
        <v>0</v>
      </c>
      <c r="Q58" s="22">
        <f t="shared" si="15"/>
        <v>0</v>
      </c>
      <c r="R58" s="25">
        <f t="shared" si="16"/>
        <v>0</v>
      </c>
    </row>
    <row r="59" spans="1:18" x14ac:dyDescent="0.25">
      <c r="A59" s="116"/>
      <c r="B59" s="132"/>
      <c r="C59" s="130"/>
      <c r="D59" s="152"/>
      <c r="E59" s="153"/>
      <c r="F59" s="23">
        <f t="shared" si="0"/>
        <v>0</v>
      </c>
      <c r="G59" s="152"/>
      <c r="H59" s="153"/>
      <c r="I59" s="23">
        <f t="shared" si="12"/>
        <v>0</v>
      </c>
      <c r="J59" s="152"/>
      <c r="K59" s="153"/>
      <c r="L59" s="23">
        <f t="shared" si="13"/>
        <v>0</v>
      </c>
      <c r="M59" s="152"/>
      <c r="N59" s="153"/>
      <c r="O59" s="24">
        <f t="shared" si="14"/>
        <v>0</v>
      </c>
      <c r="P59" s="21">
        <f t="shared" si="15"/>
        <v>0</v>
      </c>
      <c r="Q59" s="22">
        <f t="shared" si="15"/>
        <v>0</v>
      </c>
      <c r="R59" s="25">
        <f t="shared" si="16"/>
        <v>0</v>
      </c>
    </row>
    <row r="60" spans="1:18" x14ac:dyDescent="0.25">
      <c r="A60" s="116"/>
      <c r="B60" s="129"/>
      <c r="C60" s="130"/>
      <c r="D60" s="152"/>
      <c r="E60" s="153"/>
      <c r="F60" s="23">
        <f t="shared" si="0"/>
        <v>0</v>
      </c>
      <c r="G60" s="152"/>
      <c r="H60" s="153"/>
      <c r="I60" s="23">
        <f t="shared" si="12"/>
        <v>0</v>
      </c>
      <c r="J60" s="152"/>
      <c r="K60" s="153"/>
      <c r="L60" s="23">
        <f t="shared" si="13"/>
        <v>0</v>
      </c>
      <c r="M60" s="152"/>
      <c r="N60" s="153"/>
      <c r="O60" s="24">
        <f t="shared" si="14"/>
        <v>0</v>
      </c>
      <c r="P60" s="21">
        <f t="shared" si="15"/>
        <v>0</v>
      </c>
      <c r="Q60" s="22">
        <f t="shared" si="15"/>
        <v>0</v>
      </c>
      <c r="R60" s="25">
        <f t="shared" si="16"/>
        <v>0</v>
      </c>
    </row>
    <row r="61" spans="1:18" ht="15.75" thickBot="1" x14ac:dyDescent="0.3">
      <c r="A61" s="135"/>
      <c r="B61" s="136"/>
      <c r="C61" s="137"/>
      <c r="D61" s="154"/>
      <c r="E61" s="155"/>
      <c r="F61" s="32">
        <f t="shared" si="0"/>
        <v>0</v>
      </c>
      <c r="G61" s="154"/>
      <c r="H61" s="155"/>
      <c r="I61" s="32">
        <f t="shared" si="12"/>
        <v>0</v>
      </c>
      <c r="J61" s="154"/>
      <c r="K61" s="155"/>
      <c r="L61" s="32">
        <f t="shared" si="13"/>
        <v>0</v>
      </c>
      <c r="M61" s="154"/>
      <c r="N61" s="155"/>
      <c r="O61" s="33">
        <f t="shared" si="14"/>
        <v>0</v>
      </c>
      <c r="P61" s="30">
        <f t="shared" si="15"/>
        <v>0</v>
      </c>
      <c r="Q61" s="31">
        <f t="shared" si="15"/>
        <v>0</v>
      </c>
      <c r="R61" s="34">
        <f t="shared" si="16"/>
        <v>0</v>
      </c>
    </row>
    <row r="62" spans="1:18" ht="15.75" thickBot="1" x14ac:dyDescent="0.3">
      <c r="A62" s="393" t="s">
        <v>16</v>
      </c>
      <c r="B62" s="394"/>
      <c r="C62" s="395"/>
      <c r="D62" s="124">
        <f>D57+D56</f>
        <v>611.375</v>
      </c>
      <c r="E62" s="124">
        <f>E57+E56</f>
        <v>0</v>
      </c>
      <c r="F62" s="125">
        <f t="shared" si="0"/>
        <v>611.375</v>
      </c>
      <c r="G62" s="124">
        <f>G57+G56</f>
        <v>586.375</v>
      </c>
      <c r="H62" s="126">
        <f>H57+H56</f>
        <v>0</v>
      </c>
      <c r="I62" s="125">
        <f t="shared" si="12"/>
        <v>586.375</v>
      </c>
      <c r="J62" s="124">
        <f>J57+J56</f>
        <v>586.375</v>
      </c>
      <c r="K62" s="126">
        <f>K57+K56</f>
        <v>0</v>
      </c>
      <c r="L62" s="125">
        <f t="shared" si="13"/>
        <v>586.375</v>
      </c>
      <c r="M62" s="124">
        <f>M57+M56</f>
        <v>586.375</v>
      </c>
      <c r="N62" s="126">
        <f>N57+N56</f>
        <v>0</v>
      </c>
      <c r="O62" s="125">
        <f t="shared" si="14"/>
        <v>586.375</v>
      </c>
      <c r="P62" s="124">
        <f>P57+P56</f>
        <v>2370.5</v>
      </c>
      <c r="Q62" s="126">
        <f>Q57+Q56</f>
        <v>0</v>
      </c>
      <c r="R62" s="127">
        <f t="shared" si="16"/>
        <v>2370.5</v>
      </c>
    </row>
    <row r="63" spans="1:18" ht="15.75" thickBot="1" x14ac:dyDescent="0.3">
      <c r="A63" s="390" t="s">
        <v>17</v>
      </c>
      <c r="B63" s="391"/>
      <c r="C63" s="392"/>
      <c r="D63" s="138">
        <f>D55+D62</f>
        <v>12838.875</v>
      </c>
      <c r="E63" s="138">
        <f>E55+E62</f>
        <v>0</v>
      </c>
      <c r="F63" s="139">
        <f t="shared" si="0"/>
        <v>12838.875</v>
      </c>
      <c r="G63" s="138">
        <f>G55+G62</f>
        <v>12313.875</v>
      </c>
      <c r="H63" s="140">
        <f>H55+H62</f>
        <v>0</v>
      </c>
      <c r="I63" s="139">
        <f t="shared" si="12"/>
        <v>12313.875</v>
      </c>
      <c r="J63" s="138">
        <f>J55+J62</f>
        <v>12313.875</v>
      </c>
      <c r="K63" s="140">
        <f>K55+K62</f>
        <v>0</v>
      </c>
      <c r="L63" s="139">
        <f t="shared" si="13"/>
        <v>12313.875</v>
      </c>
      <c r="M63" s="138">
        <f>M55+M62</f>
        <v>12313.875</v>
      </c>
      <c r="N63" s="140">
        <f>N55+N62</f>
        <v>0</v>
      </c>
      <c r="O63" s="139">
        <f t="shared" si="14"/>
        <v>12313.875</v>
      </c>
      <c r="P63" s="138">
        <f>P55+P62</f>
        <v>49780.5</v>
      </c>
      <c r="Q63" s="140">
        <f>Q55+Q62</f>
        <v>0</v>
      </c>
      <c r="R63" s="141">
        <f t="shared" si="16"/>
        <v>49780.5</v>
      </c>
    </row>
    <row r="64" spans="1:18" x14ac:dyDescent="0.25">
      <c r="A64" s="156"/>
      <c r="B64" s="156"/>
      <c r="C64" s="157"/>
      <c r="D64" s="158"/>
      <c r="E64" s="159"/>
      <c r="F64" s="158"/>
      <c r="G64" s="158"/>
      <c r="H64" s="159"/>
      <c r="I64" s="158"/>
      <c r="J64" s="158"/>
      <c r="K64" s="159"/>
      <c r="L64" s="158"/>
      <c r="M64" s="158"/>
      <c r="N64" s="158"/>
      <c r="O64" s="158"/>
      <c r="P64" s="160">
        <v>0</v>
      </c>
      <c r="Q64" s="161"/>
      <c r="R64" s="160"/>
    </row>
  </sheetData>
  <mergeCells count="36">
    <mergeCell ref="A56:C56"/>
    <mergeCell ref="A57:C57"/>
    <mergeCell ref="A62:C62"/>
    <mergeCell ref="A63:C63"/>
    <mergeCell ref="A49:C49"/>
    <mergeCell ref="A50:C50"/>
    <mergeCell ref="D50:R50"/>
    <mergeCell ref="A53:C53"/>
    <mergeCell ref="A54:C54"/>
    <mergeCell ref="A55:C55"/>
    <mergeCell ref="A37:C37"/>
    <mergeCell ref="D37:R37"/>
    <mergeCell ref="A45:C45"/>
    <mergeCell ref="A46:C46"/>
    <mergeCell ref="A47:C47"/>
    <mergeCell ref="D47:R47"/>
    <mergeCell ref="A36:C36"/>
    <mergeCell ref="A5:B5"/>
    <mergeCell ref="D6:R6"/>
    <mergeCell ref="A7:A8"/>
    <mergeCell ref="B7:B8"/>
    <mergeCell ref="C7:C8"/>
    <mergeCell ref="D7:F7"/>
    <mergeCell ref="G7:I7"/>
    <mergeCell ref="J7:L7"/>
    <mergeCell ref="M7:O7"/>
    <mergeCell ref="P7:R7"/>
    <mergeCell ref="A9:C9"/>
    <mergeCell ref="D9:R9"/>
    <mergeCell ref="A21:C21"/>
    <mergeCell ref="A22:C22"/>
    <mergeCell ref="D22:R22"/>
    <mergeCell ref="A4:B4"/>
    <mergeCell ref="A1:R1"/>
    <mergeCell ref="A2:R2"/>
    <mergeCell ref="A3:R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O60"/>
  <sheetViews>
    <sheetView topLeftCell="C1" zoomScale="85" zoomScaleNormal="85" workbookViewId="0">
      <selection activeCell="J49" sqref="J49:Q49"/>
    </sheetView>
  </sheetViews>
  <sheetFormatPr baseColWidth="10" defaultColWidth="11.42578125" defaultRowHeight="15" x14ac:dyDescent="0.25"/>
  <cols>
    <col min="1" max="2" width="11.42578125" style="1"/>
    <col min="3" max="3" width="41.7109375" style="1" bestFit="1" customWidth="1"/>
    <col min="4" max="16" width="11.42578125" style="1"/>
    <col min="17" max="17" width="12.42578125" style="1" customWidth="1"/>
    <col min="18" max="18" width="11.42578125" style="1"/>
    <col min="19" max="19" width="14.28515625" style="1" customWidth="1"/>
    <col min="20" max="20" width="5.28515625" style="202" customWidth="1"/>
    <col min="21" max="35" width="11.42578125" style="1"/>
    <col min="36" max="36" width="4.85546875" style="202" customWidth="1"/>
    <col min="37" max="51" width="11.42578125" style="1"/>
    <col min="52" max="52" width="5.140625" style="202" customWidth="1"/>
    <col min="53" max="16384" width="11.42578125" style="1"/>
  </cols>
  <sheetData>
    <row r="2" spans="2:67" ht="14.45" thickBot="1" x14ac:dyDescent="0.3"/>
    <row r="3" spans="2:67" ht="14.45" customHeight="1" thickBot="1" x14ac:dyDescent="0.3">
      <c r="B3" s="383" t="s">
        <v>2</v>
      </c>
      <c r="C3" s="388" t="s">
        <v>3</v>
      </c>
      <c r="D3" s="378" t="s">
        <v>4</v>
      </c>
      <c r="E3" s="380" t="s">
        <v>103</v>
      </c>
      <c r="F3" s="381"/>
      <c r="G3" s="382"/>
      <c r="H3" s="372" t="s">
        <v>104</v>
      </c>
      <c r="I3" s="373"/>
      <c r="J3" s="374"/>
      <c r="K3" s="372" t="s">
        <v>105</v>
      </c>
      <c r="L3" s="373"/>
      <c r="M3" s="374"/>
      <c r="N3" s="372" t="s">
        <v>106</v>
      </c>
      <c r="O3" s="373"/>
      <c r="P3" s="374"/>
      <c r="Q3" s="356" t="s">
        <v>5</v>
      </c>
      <c r="R3" s="357"/>
      <c r="S3" s="358"/>
      <c r="U3" s="372" t="s">
        <v>107</v>
      </c>
      <c r="V3" s="373"/>
      <c r="W3" s="475"/>
      <c r="X3" s="372" t="s">
        <v>108</v>
      </c>
      <c r="Y3" s="373"/>
      <c r="Z3" s="374"/>
      <c r="AA3" s="372" t="s">
        <v>109</v>
      </c>
      <c r="AB3" s="373"/>
      <c r="AC3" s="374"/>
      <c r="AD3" s="372" t="s">
        <v>110</v>
      </c>
      <c r="AE3" s="373"/>
      <c r="AF3" s="374"/>
      <c r="AG3" s="356" t="s">
        <v>5</v>
      </c>
      <c r="AH3" s="357"/>
      <c r="AI3" s="358"/>
      <c r="AK3" s="372" t="s">
        <v>111</v>
      </c>
      <c r="AL3" s="373"/>
      <c r="AM3" s="475"/>
      <c r="AN3" s="372" t="s">
        <v>112</v>
      </c>
      <c r="AO3" s="373"/>
      <c r="AP3" s="374"/>
      <c r="AQ3" s="372" t="s">
        <v>113</v>
      </c>
      <c r="AR3" s="373"/>
      <c r="AS3" s="374"/>
      <c r="AT3" s="372" t="s">
        <v>114</v>
      </c>
      <c r="AU3" s="373"/>
      <c r="AV3" s="374"/>
      <c r="AW3" s="356" t="s">
        <v>5</v>
      </c>
      <c r="AX3" s="357"/>
      <c r="AY3" s="358"/>
      <c r="BA3" s="380" t="s">
        <v>115</v>
      </c>
      <c r="BB3" s="381"/>
      <c r="BC3" s="382"/>
      <c r="BD3" s="372" t="s">
        <v>116</v>
      </c>
      <c r="BE3" s="373"/>
      <c r="BF3" s="374"/>
      <c r="BG3" s="372" t="s">
        <v>117</v>
      </c>
      <c r="BH3" s="373"/>
      <c r="BI3" s="374"/>
      <c r="BJ3" s="372" t="s">
        <v>118</v>
      </c>
      <c r="BK3" s="373"/>
      <c r="BL3" s="374"/>
      <c r="BM3" s="356" t="s">
        <v>5</v>
      </c>
      <c r="BN3" s="357"/>
      <c r="BO3" s="358"/>
    </row>
    <row r="4" spans="2:67" ht="15.75" thickBot="1" x14ac:dyDescent="0.3">
      <c r="B4" s="384"/>
      <c r="C4" s="389"/>
      <c r="D4" s="379"/>
      <c r="E4" s="3" t="s">
        <v>6</v>
      </c>
      <c r="F4" s="4" t="s">
        <v>7</v>
      </c>
      <c r="G4" s="5" t="s">
        <v>8</v>
      </c>
      <c r="H4" s="3" t="s">
        <v>6</v>
      </c>
      <c r="I4" s="4" t="s">
        <v>7</v>
      </c>
      <c r="J4" s="5" t="s">
        <v>8</v>
      </c>
      <c r="K4" s="3" t="s">
        <v>6</v>
      </c>
      <c r="L4" s="4" t="s">
        <v>7</v>
      </c>
      <c r="M4" s="6" t="s">
        <v>8</v>
      </c>
      <c r="N4" s="3" t="s">
        <v>6</v>
      </c>
      <c r="O4" s="4" t="s">
        <v>7</v>
      </c>
      <c r="P4" s="6" t="s">
        <v>8</v>
      </c>
      <c r="Q4" s="7" t="s">
        <v>6</v>
      </c>
      <c r="R4" s="8" t="s">
        <v>7</v>
      </c>
      <c r="S4" s="9" t="s">
        <v>8</v>
      </c>
      <c r="U4" s="3" t="s">
        <v>6</v>
      </c>
      <c r="V4" s="4" t="s">
        <v>7</v>
      </c>
      <c r="W4" s="5" t="s">
        <v>8</v>
      </c>
      <c r="X4" s="3" t="s">
        <v>6</v>
      </c>
      <c r="Y4" s="4" t="s">
        <v>7</v>
      </c>
      <c r="Z4" s="5" t="s">
        <v>8</v>
      </c>
      <c r="AA4" s="3" t="s">
        <v>6</v>
      </c>
      <c r="AB4" s="4" t="s">
        <v>7</v>
      </c>
      <c r="AC4" s="6" t="s">
        <v>8</v>
      </c>
      <c r="AD4" s="3" t="s">
        <v>6</v>
      </c>
      <c r="AE4" s="4" t="s">
        <v>7</v>
      </c>
      <c r="AF4" s="6" t="s">
        <v>8</v>
      </c>
      <c r="AG4" s="7" t="s">
        <v>6</v>
      </c>
      <c r="AH4" s="8" t="s">
        <v>7</v>
      </c>
      <c r="AI4" s="9" t="s">
        <v>8</v>
      </c>
      <c r="AK4" s="3" t="s">
        <v>6</v>
      </c>
      <c r="AL4" s="4" t="s">
        <v>7</v>
      </c>
      <c r="AM4" s="5" t="s">
        <v>8</v>
      </c>
      <c r="AN4" s="3" t="s">
        <v>6</v>
      </c>
      <c r="AO4" s="4" t="s">
        <v>7</v>
      </c>
      <c r="AP4" s="5" t="s">
        <v>8</v>
      </c>
      <c r="AQ4" s="3" t="s">
        <v>6</v>
      </c>
      <c r="AR4" s="4" t="s">
        <v>7</v>
      </c>
      <c r="AS4" s="6" t="s">
        <v>8</v>
      </c>
      <c r="AT4" s="3" t="s">
        <v>6</v>
      </c>
      <c r="AU4" s="4" t="s">
        <v>7</v>
      </c>
      <c r="AV4" s="6" t="s">
        <v>8</v>
      </c>
      <c r="AW4" s="7" t="s">
        <v>6</v>
      </c>
      <c r="AX4" s="8" t="s">
        <v>7</v>
      </c>
      <c r="AY4" s="9" t="s">
        <v>8</v>
      </c>
      <c r="BA4" s="3" t="s">
        <v>6</v>
      </c>
      <c r="BB4" s="4" t="s">
        <v>7</v>
      </c>
      <c r="BC4" s="5" t="s">
        <v>8</v>
      </c>
      <c r="BD4" s="3" t="s">
        <v>6</v>
      </c>
      <c r="BE4" s="4" t="s">
        <v>7</v>
      </c>
      <c r="BF4" s="5" t="s">
        <v>8</v>
      </c>
      <c r="BG4" s="3" t="s">
        <v>6</v>
      </c>
      <c r="BH4" s="4" t="s">
        <v>7</v>
      </c>
      <c r="BI4" s="6" t="s">
        <v>8</v>
      </c>
      <c r="BJ4" s="3" t="s">
        <v>6</v>
      </c>
      <c r="BK4" s="4" t="s">
        <v>7</v>
      </c>
      <c r="BL4" s="6" t="s">
        <v>8</v>
      </c>
      <c r="BM4" s="7" t="s">
        <v>6</v>
      </c>
      <c r="BN4" s="8" t="s">
        <v>7</v>
      </c>
      <c r="BO4" s="9" t="s">
        <v>8</v>
      </c>
    </row>
    <row r="5" spans="2:67" ht="14.45" thickBot="1" x14ac:dyDescent="0.3">
      <c r="B5" s="359" t="s">
        <v>18</v>
      </c>
      <c r="C5" s="360"/>
      <c r="D5" s="361"/>
      <c r="E5" s="365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7"/>
      <c r="U5" s="365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7"/>
      <c r="AK5" s="365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7"/>
      <c r="BA5" s="365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7"/>
    </row>
    <row r="6" spans="2:67" ht="15.6" x14ac:dyDescent="0.25">
      <c r="B6" s="10" t="s">
        <v>59</v>
      </c>
      <c r="C6" s="164" t="s">
        <v>49</v>
      </c>
      <c r="D6" s="11"/>
      <c r="E6" s="102">
        <f>3600/4</f>
        <v>900</v>
      </c>
      <c r="F6" s="22">
        <f>SUMIF($R$23:$R$28,B6,$I$23:$I$28)</f>
        <v>0</v>
      </c>
      <c r="G6" s="23">
        <f t="shared" ref="G6" si="0">E6-F6</f>
        <v>900</v>
      </c>
      <c r="H6" s="102">
        <f>3600/4</f>
        <v>900</v>
      </c>
      <c r="I6" s="22">
        <f>SUMIF($R$30:$R$38,B6,$I$30:$I$38)</f>
        <v>1500</v>
      </c>
      <c r="J6" s="23">
        <f t="shared" ref="J6" si="1">H6-I6</f>
        <v>-600</v>
      </c>
      <c r="K6" s="102">
        <f>3600/4</f>
        <v>900</v>
      </c>
      <c r="L6" s="22">
        <f>SUMIF($R$41:$R$50,B6,$I$41:$I$50)</f>
        <v>1500</v>
      </c>
      <c r="M6" s="23">
        <f t="shared" ref="M6" si="2">K6-L6</f>
        <v>-600</v>
      </c>
      <c r="N6" s="102">
        <f>3600/4</f>
        <v>900</v>
      </c>
      <c r="O6" s="22"/>
      <c r="P6" s="24">
        <f t="shared" ref="P6" si="3">N6-O6</f>
        <v>900</v>
      </c>
      <c r="Q6" s="16">
        <f>N6+K6+H6+E6</f>
        <v>3600</v>
      </c>
      <c r="R6" s="17">
        <f>O6+L6+I6+F6</f>
        <v>3000</v>
      </c>
      <c r="S6" s="18">
        <f>Q6-R6</f>
        <v>600</v>
      </c>
      <c r="U6" s="12">
        <v>800</v>
      </c>
      <c r="V6" s="13"/>
      <c r="W6" s="14">
        <f>U6-V6</f>
        <v>800</v>
      </c>
      <c r="X6" s="12">
        <v>800</v>
      </c>
      <c r="Y6" s="13"/>
      <c r="Z6" s="14">
        <f>X6-Y6</f>
        <v>800</v>
      </c>
      <c r="AA6" s="12">
        <v>800</v>
      </c>
      <c r="AB6" s="13"/>
      <c r="AC6" s="14">
        <f>AA6-AB6</f>
        <v>800</v>
      </c>
      <c r="AD6" s="12">
        <v>800</v>
      </c>
      <c r="AE6" s="13"/>
      <c r="AF6" s="15">
        <f>AD6-AE6</f>
        <v>800</v>
      </c>
      <c r="AG6" s="16">
        <f>AD6+AA6+X6+U6</f>
        <v>3200</v>
      </c>
      <c r="AH6" s="17">
        <f>AE6+AB6+Y6+V6</f>
        <v>0</v>
      </c>
      <c r="AI6" s="18">
        <f>AG6-AH6</f>
        <v>3200</v>
      </c>
      <c r="AK6" s="12">
        <v>800</v>
      </c>
      <c r="AL6" s="13"/>
      <c r="AM6" s="14">
        <f>AK6-AL6</f>
        <v>800</v>
      </c>
      <c r="AN6" s="12">
        <v>800</v>
      </c>
      <c r="AO6" s="13"/>
      <c r="AP6" s="14">
        <f>AN6-AO6</f>
        <v>800</v>
      </c>
      <c r="AQ6" s="12">
        <v>800</v>
      </c>
      <c r="AR6" s="13"/>
      <c r="AS6" s="14">
        <f>AQ6-AR6</f>
        <v>800</v>
      </c>
      <c r="AT6" s="12">
        <v>800</v>
      </c>
      <c r="AU6" s="13"/>
      <c r="AV6" s="15">
        <f>AT6-AU6</f>
        <v>800</v>
      </c>
      <c r="AW6" s="16">
        <f>AT6+AQ6+AN6+AK6</f>
        <v>3200</v>
      </c>
      <c r="AX6" s="17">
        <f>AU6+AR6+AO6+AL6</f>
        <v>0</v>
      </c>
      <c r="AY6" s="18">
        <f>AW6-AX6</f>
        <v>3200</v>
      </c>
      <c r="BA6" s="12">
        <v>500</v>
      </c>
      <c r="BB6" s="13"/>
      <c r="BC6" s="14">
        <f>BA6-BB6</f>
        <v>500</v>
      </c>
      <c r="BD6" s="12">
        <v>500</v>
      </c>
      <c r="BE6" s="13"/>
      <c r="BF6" s="14">
        <f>BD6-BE6</f>
        <v>500</v>
      </c>
      <c r="BG6" s="12">
        <v>500</v>
      </c>
      <c r="BH6" s="13"/>
      <c r="BI6" s="14">
        <f>BG6-BH6</f>
        <v>500</v>
      </c>
      <c r="BJ6" s="12">
        <v>500</v>
      </c>
      <c r="BK6" s="13"/>
      <c r="BL6" s="15">
        <f>BJ6-BK6</f>
        <v>500</v>
      </c>
      <c r="BM6" s="16">
        <f>BJ6+BG6+BD6+BA6</f>
        <v>2000</v>
      </c>
      <c r="BN6" s="17">
        <f>BK6+BH6+BE6+BB6</f>
        <v>0</v>
      </c>
      <c r="BO6" s="18">
        <f>BM6-BN6</f>
        <v>2000</v>
      </c>
    </row>
    <row r="7" spans="2:67" ht="15.6" x14ac:dyDescent="0.25">
      <c r="B7" s="10" t="s">
        <v>60</v>
      </c>
      <c r="C7" s="164" t="s">
        <v>50</v>
      </c>
      <c r="D7" s="20"/>
      <c r="E7" s="102">
        <f>3600/4</f>
        <v>900</v>
      </c>
      <c r="F7" s="22">
        <f>SUMIF($R$23:$R$28,B7,$I$23:$I$28)</f>
        <v>600</v>
      </c>
      <c r="G7" s="23">
        <f t="shared" ref="G7:G17" si="4">E7-F7</f>
        <v>300</v>
      </c>
      <c r="H7" s="102">
        <f>3600/4</f>
        <v>900</v>
      </c>
      <c r="I7" s="22">
        <f>SUMIF($R$30:$R$38,B7,$I$30:$I$38)</f>
        <v>1200</v>
      </c>
      <c r="J7" s="23">
        <f t="shared" ref="J7:J17" si="5">H7-I7</f>
        <v>-300</v>
      </c>
      <c r="K7" s="102">
        <f>3600/4</f>
        <v>900</v>
      </c>
      <c r="L7" s="22">
        <f>SUMIF($R$41:$R$50,B7,$I$41:$I$50)</f>
        <v>600</v>
      </c>
      <c r="M7" s="23">
        <f t="shared" ref="M7:M17" si="6">K7-L7</f>
        <v>300</v>
      </c>
      <c r="N7" s="102">
        <f>3600/4</f>
        <v>900</v>
      </c>
      <c r="O7" s="22"/>
      <c r="P7" s="24">
        <f t="shared" ref="P7:P17" si="7">N7-O7</f>
        <v>900</v>
      </c>
      <c r="Q7" s="21">
        <f t="shared" ref="Q7:R16" si="8">N7+K7+H7+E7</f>
        <v>3600</v>
      </c>
      <c r="R7" s="22">
        <f t="shared" si="8"/>
        <v>2400</v>
      </c>
      <c r="S7" s="25">
        <f t="shared" ref="S7:S17" si="9">Q7-R7</f>
        <v>1200</v>
      </c>
      <c r="U7" s="102">
        <f>3600/4</f>
        <v>900</v>
      </c>
      <c r="V7" s="22"/>
      <c r="W7" s="23">
        <f t="shared" ref="W7:W17" si="10">U7-V7</f>
        <v>900</v>
      </c>
      <c r="X7" s="102">
        <f>3600/4</f>
        <v>900</v>
      </c>
      <c r="Y7" s="22"/>
      <c r="Z7" s="23">
        <f t="shared" ref="Z7:Z17" si="11">X7-Y7</f>
        <v>900</v>
      </c>
      <c r="AA7" s="102">
        <f>3600/4</f>
        <v>900</v>
      </c>
      <c r="AB7" s="22"/>
      <c r="AC7" s="23">
        <f t="shared" ref="AC7:AC17" si="12">AA7-AB7</f>
        <v>900</v>
      </c>
      <c r="AD7" s="102">
        <f>3600/4</f>
        <v>900</v>
      </c>
      <c r="AE7" s="22"/>
      <c r="AF7" s="24">
        <f t="shared" ref="AF7:AF17" si="13">AD7-AE7</f>
        <v>900</v>
      </c>
      <c r="AG7" s="21">
        <f t="shared" ref="AG7:AH16" si="14">AD7+AA7+X7+U7</f>
        <v>3600</v>
      </c>
      <c r="AH7" s="22">
        <f t="shared" si="14"/>
        <v>0</v>
      </c>
      <c r="AI7" s="25">
        <f t="shared" ref="AI7:AI17" si="15">AG7-AH7</f>
        <v>3600</v>
      </c>
      <c r="AK7" s="102">
        <f>3600/4</f>
        <v>900</v>
      </c>
      <c r="AL7" s="22"/>
      <c r="AM7" s="23">
        <f t="shared" ref="AM7:AM17" si="16">AK7-AL7</f>
        <v>900</v>
      </c>
      <c r="AN7" s="102">
        <f>3600/4</f>
        <v>900</v>
      </c>
      <c r="AO7" s="22"/>
      <c r="AP7" s="23">
        <f t="shared" ref="AP7:AP17" si="17">AN7-AO7</f>
        <v>900</v>
      </c>
      <c r="AQ7" s="102">
        <f>3600/4</f>
        <v>900</v>
      </c>
      <c r="AR7" s="22"/>
      <c r="AS7" s="23">
        <f t="shared" ref="AS7:AS17" si="18">AQ7-AR7</f>
        <v>900</v>
      </c>
      <c r="AT7" s="102">
        <f>3600/4</f>
        <v>900</v>
      </c>
      <c r="AU7" s="22"/>
      <c r="AV7" s="24">
        <f t="shared" ref="AV7:AV17" si="19">AT7-AU7</f>
        <v>900</v>
      </c>
      <c r="AW7" s="21">
        <f t="shared" ref="AW7:AX16" si="20">AT7+AQ7+AN7+AK7</f>
        <v>3600</v>
      </c>
      <c r="AX7" s="22">
        <f t="shared" si="20"/>
        <v>0</v>
      </c>
      <c r="AY7" s="25">
        <f t="shared" ref="AY7:AY17" si="21">AW7-AX7</f>
        <v>3600</v>
      </c>
      <c r="BA7" s="102">
        <f>3600/4</f>
        <v>900</v>
      </c>
      <c r="BB7" s="22"/>
      <c r="BC7" s="23">
        <f t="shared" ref="BC7:BC17" si="22">BA7-BB7</f>
        <v>900</v>
      </c>
      <c r="BD7" s="102">
        <f>3600/4</f>
        <v>900</v>
      </c>
      <c r="BE7" s="22"/>
      <c r="BF7" s="23">
        <f t="shared" ref="BF7:BF17" si="23">BD7-BE7</f>
        <v>900</v>
      </c>
      <c r="BG7" s="102">
        <f>3600/4</f>
        <v>900</v>
      </c>
      <c r="BH7" s="22"/>
      <c r="BI7" s="23">
        <f t="shared" ref="BI7:BI17" si="24">BG7-BH7</f>
        <v>900</v>
      </c>
      <c r="BJ7" s="102">
        <f>3600/4</f>
        <v>900</v>
      </c>
      <c r="BK7" s="22"/>
      <c r="BL7" s="24">
        <f t="shared" ref="BL7:BL17" si="25">BJ7-BK7</f>
        <v>900</v>
      </c>
      <c r="BM7" s="21">
        <f t="shared" ref="BM7:BN16" si="26">BJ7+BG7+BD7+BA7</f>
        <v>3600</v>
      </c>
      <c r="BN7" s="22">
        <f t="shared" si="26"/>
        <v>0</v>
      </c>
      <c r="BO7" s="25">
        <f t="shared" ref="BO7:BO17" si="27">BM7-BN7</f>
        <v>3600</v>
      </c>
    </row>
    <row r="8" spans="2:67" ht="15.6" x14ac:dyDescent="0.25">
      <c r="B8" s="10" t="s">
        <v>61</v>
      </c>
      <c r="C8" s="164" t="s">
        <v>51</v>
      </c>
      <c r="D8" s="26"/>
      <c r="E8" s="27">
        <f>200/4</f>
        <v>50</v>
      </c>
      <c r="F8" s="22">
        <f>SUMIF($R$23:$R$28,B8,$I$23:$I$28)</f>
        <v>0</v>
      </c>
      <c r="G8" s="23">
        <f t="shared" si="4"/>
        <v>50</v>
      </c>
      <c r="H8" s="27">
        <f>200/4</f>
        <v>50</v>
      </c>
      <c r="I8" s="22">
        <f>SUMIF($R$30:$R$38,B8,$I$30:$I$38)</f>
        <v>100</v>
      </c>
      <c r="J8" s="23">
        <f t="shared" si="5"/>
        <v>-50</v>
      </c>
      <c r="K8" s="27">
        <f>200/4</f>
        <v>50</v>
      </c>
      <c r="L8" s="22">
        <f>SUMIF($R$41:$R$50,B8,$I$41:$I$50)</f>
        <v>100</v>
      </c>
      <c r="M8" s="23">
        <f t="shared" si="6"/>
        <v>-50</v>
      </c>
      <c r="N8" s="27">
        <f>200/4</f>
        <v>50</v>
      </c>
      <c r="O8" s="28"/>
      <c r="P8" s="24">
        <f t="shared" si="7"/>
        <v>50</v>
      </c>
      <c r="Q8" s="21">
        <f t="shared" si="8"/>
        <v>200</v>
      </c>
      <c r="R8" s="22">
        <f t="shared" si="8"/>
        <v>200</v>
      </c>
      <c r="S8" s="25">
        <f t="shared" si="9"/>
        <v>0</v>
      </c>
      <c r="U8" s="27">
        <f>200/4</f>
        <v>50</v>
      </c>
      <c r="V8" s="28"/>
      <c r="W8" s="23">
        <f t="shared" si="10"/>
        <v>50</v>
      </c>
      <c r="X8" s="27">
        <f>200/4</f>
        <v>50</v>
      </c>
      <c r="Y8" s="28"/>
      <c r="Z8" s="23">
        <f t="shared" si="11"/>
        <v>50</v>
      </c>
      <c r="AA8" s="27">
        <f>200/4</f>
        <v>50</v>
      </c>
      <c r="AB8" s="28"/>
      <c r="AC8" s="23">
        <f t="shared" si="12"/>
        <v>50</v>
      </c>
      <c r="AD8" s="27">
        <f>200/4</f>
        <v>50</v>
      </c>
      <c r="AE8" s="28"/>
      <c r="AF8" s="24">
        <f t="shared" si="13"/>
        <v>50</v>
      </c>
      <c r="AG8" s="21">
        <f t="shared" si="14"/>
        <v>200</v>
      </c>
      <c r="AH8" s="22">
        <f t="shared" si="14"/>
        <v>0</v>
      </c>
      <c r="AI8" s="25">
        <f t="shared" si="15"/>
        <v>200</v>
      </c>
      <c r="AK8" s="27">
        <f>200/4</f>
        <v>50</v>
      </c>
      <c r="AL8" s="28"/>
      <c r="AM8" s="23">
        <f t="shared" si="16"/>
        <v>50</v>
      </c>
      <c r="AN8" s="27">
        <f>200/4</f>
        <v>50</v>
      </c>
      <c r="AO8" s="28"/>
      <c r="AP8" s="23">
        <f t="shared" si="17"/>
        <v>50</v>
      </c>
      <c r="AQ8" s="27">
        <f>200/4</f>
        <v>50</v>
      </c>
      <c r="AR8" s="28"/>
      <c r="AS8" s="23">
        <f t="shared" si="18"/>
        <v>50</v>
      </c>
      <c r="AT8" s="27">
        <f>200/4</f>
        <v>50</v>
      </c>
      <c r="AU8" s="28"/>
      <c r="AV8" s="24">
        <f t="shared" si="19"/>
        <v>50</v>
      </c>
      <c r="AW8" s="21">
        <f t="shared" si="20"/>
        <v>200</v>
      </c>
      <c r="AX8" s="22">
        <f t="shared" si="20"/>
        <v>0</v>
      </c>
      <c r="AY8" s="25">
        <f t="shared" si="21"/>
        <v>200</v>
      </c>
      <c r="BA8" s="27">
        <f>200/4</f>
        <v>50</v>
      </c>
      <c r="BB8" s="28"/>
      <c r="BC8" s="23">
        <f t="shared" si="22"/>
        <v>50</v>
      </c>
      <c r="BD8" s="27">
        <f>200/4</f>
        <v>50</v>
      </c>
      <c r="BE8" s="28"/>
      <c r="BF8" s="23">
        <f t="shared" si="23"/>
        <v>50</v>
      </c>
      <c r="BG8" s="27">
        <f>200/4</f>
        <v>50</v>
      </c>
      <c r="BH8" s="28"/>
      <c r="BI8" s="23">
        <f t="shared" si="24"/>
        <v>50</v>
      </c>
      <c r="BJ8" s="27">
        <f>200/4</f>
        <v>50</v>
      </c>
      <c r="BK8" s="28"/>
      <c r="BL8" s="24">
        <f t="shared" si="25"/>
        <v>50</v>
      </c>
      <c r="BM8" s="21">
        <f t="shared" si="26"/>
        <v>200</v>
      </c>
      <c r="BN8" s="22">
        <f t="shared" si="26"/>
        <v>0</v>
      </c>
      <c r="BO8" s="25">
        <f t="shared" si="27"/>
        <v>200</v>
      </c>
    </row>
    <row r="9" spans="2:67" ht="15.6" x14ac:dyDescent="0.25">
      <c r="B9" s="10" t="s">
        <v>62</v>
      </c>
      <c r="C9" s="164" t="s">
        <v>52</v>
      </c>
      <c r="D9" s="26"/>
      <c r="E9" s="27">
        <f>720/4</f>
        <v>180</v>
      </c>
      <c r="F9" s="22">
        <f>SUMIF($R$23:$R$28,B9,$I$23:$I$28)</f>
        <v>0</v>
      </c>
      <c r="G9" s="23">
        <f t="shared" si="4"/>
        <v>180</v>
      </c>
      <c r="H9" s="27">
        <f>720/4</f>
        <v>180</v>
      </c>
      <c r="I9" s="22">
        <f>SUMIF($R$30:$R$38,B9,$I$30:$I$38)</f>
        <v>300</v>
      </c>
      <c r="J9" s="23">
        <f t="shared" si="5"/>
        <v>-120</v>
      </c>
      <c r="K9" s="27">
        <f>720/4</f>
        <v>180</v>
      </c>
      <c r="L9" s="22">
        <f>SUMIF($R$41:$R$50,B9,$I$41:$I$50)</f>
        <v>260</v>
      </c>
      <c r="M9" s="23">
        <f t="shared" si="6"/>
        <v>-80</v>
      </c>
      <c r="N9" s="27">
        <f>720/4</f>
        <v>180</v>
      </c>
      <c r="O9" s="28"/>
      <c r="P9" s="24">
        <f t="shared" si="7"/>
        <v>180</v>
      </c>
      <c r="Q9" s="21">
        <f t="shared" si="8"/>
        <v>720</v>
      </c>
      <c r="R9" s="22">
        <f t="shared" si="8"/>
        <v>560</v>
      </c>
      <c r="S9" s="25">
        <f t="shared" si="9"/>
        <v>160</v>
      </c>
      <c r="U9" s="27">
        <f>720/4</f>
        <v>180</v>
      </c>
      <c r="V9" s="28"/>
      <c r="W9" s="23">
        <f t="shared" si="10"/>
        <v>180</v>
      </c>
      <c r="X9" s="27">
        <f>720/4</f>
        <v>180</v>
      </c>
      <c r="Y9" s="28"/>
      <c r="Z9" s="23">
        <f t="shared" si="11"/>
        <v>180</v>
      </c>
      <c r="AA9" s="27">
        <f>720/4</f>
        <v>180</v>
      </c>
      <c r="AB9" s="28"/>
      <c r="AC9" s="23">
        <f t="shared" si="12"/>
        <v>180</v>
      </c>
      <c r="AD9" s="27">
        <f>720/4</f>
        <v>180</v>
      </c>
      <c r="AE9" s="28"/>
      <c r="AF9" s="24">
        <f t="shared" si="13"/>
        <v>180</v>
      </c>
      <c r="AG9" s="21">
        <f t="shared" si="14"/>
        <v>720</v>
      </c>
      <c r="AH9" s="22">
        <f t="shared" si="14"/>
        <v>0</v>
      </c>
      <c r="AI9" s="25">
        <f t="shared" si="15"/>
        <v>720</v>
      </c>
      <c r="AK9" s="27">
        <f>720/4</f>
        <v>180</v>
      </c>
      <c r="AL9" s="28"/>
      <c r="AM9" s="23">
        <f t="shared" si="16"/>
        <v>180</v>
      </c>
      <c r="AN9" s="27">
        <f>720/4</f>
        <v>180</v>
      </c>
      <c r="AO9" s="28"/>
      <c r="AP9" s="23">
        <f t="shared" si="17"/>
        <v>180</v>
      </c>
      <c r="AQ9" s="27">
        <f>720/4</f>
        <v>180</v>
      </c>
      <c r="AR9" s="28"/>
      <c r="AS9" s="23">
        <f t="shared" si="18"/>
        <v>180</v>
      </c>
      <c r="AT9" s="27">
        <f>720/4</f>
        <v>180</v>
      </c>
      <c r="AU9" s="28"/>
      <c r="AV9" s="24">
        <f t="shared" si="19"/>
        <v>180</v>
      </c>
      <c r="AW9" s="21">
        <f t="shared" si="20"/>
        <v>720</v>
      </c>
      <c r="AX9" s="22">
        <f t="shared" si="20"/>
        <v>0</v>
      </c>
      <c r="AY9" s="25">
        <f t="shared" si="21"/>
        <v>720</v>
      </c>
      <c r="BA9" s="27">
        <f>720/4</f>
        <v>180</v>
      </c>
      <c r="BB9" s="28"/>
      <c r="BC9" s="23">
        <f t="shared" si="22"/>
        <v>180</v>
      </c>
      <c r="BD9" s="27">
        <f>720/4</f>
        <v>180</v>
      </c>
      <c r="BE9" s="28"/>
      <c r="BF9" s="23">
        <f t="shared" si="23"/>
        <v>180</v>
      </c>
      <c r="BG9" s="27">
        <f>720/4</f>
        <v>180</v>
      </c>
      <c r="BH9" s="28"/>
      <c r="BI9" s="23">
        <f t="shared" si="24"/>
        <v>180</v>
      </c>
      <c r="BJ9" s="27">
        <f>720/4</f>
        <v>180</v>
      </c>
      <c r="BK9" s="28"/>
      <c r="BL9" s="24">
        <f t="shared" si="25"/>
        <v>180</v>
      </c>
      <c r="BM9" s="21">
        <f t="shared" si="26"/>
        <v>720</v>
      </c>
      <c r="BN9" s="22">
        <f t="shared" si="26"/>
        <v>0</v>
      </c>
      <c r="BO9" s="25">
        <f t="shared" si="27"/>
        <v>720</v>
      </c>
    </row>
    <row r="10" spans="2:67" ht="46.9" x14ac:dyDescent="0.3">
      <c r="B10" s="19"/>
      <c r="C10" s="165" t="s">
        <v>53</v>
      </c>
      <c r="D10" s="26"/>
      <c r="E10" s="21">
        <f>SUM(E6:E9)</f>
        <v>2030</v>
      </c>
      <c r="F10" s="22">
        <f>SUM(F6:F9)</f>
        <v>600</v>
      </c>
      <c r="G10" s="172">
        <f t="shared" si="4"/>
        <v>1430</v>
      </c>
      <c r="H10" s="21">
        <f>SUM(H6:H9)</f>
        <v>2030</v>
      </c>
      <c r="I10" s="22">
        <f>SUM(I6:I9)</f>
        <v>3100</v>
      </c>
      <c r="J10" s="172">
        <f t="shared" si="5"/>
        <v>-1070</v>
      </c>
      <c r="K10" s="21">
        <f>SUM(K6:K9)</f>
        <v>2030</v>
      </c>
      <c r="L10" s="22">
        <f>SUM(L6:L9)</f>
        <v>2460</v>
      </c>
      <c r="M10" s="172">
        <f t="shared" si="6"/>
        <v>-430</v>
      </c>
      <c r="N10" s="21">
        <f>SUM(N6:N9)</f>
        <v>2030</v>
      </c>
      <c r="O10" s="22">
        <f>SUM(O6:O9)</f>
        <v>0</v>
      </c>
      <c r="P10" s="25">
        <f t="shared" si="7"/>
        <v>2030</v>
      </c>
      <c r="Q10" s="21">
        <f t="shared" si="8"/>
        <v>8120</v>
      </c>
      <c r="R10" s="22">
        <f t="shared" si="8"/>
        <v>6160</v>
      </c>
      <c r="S10" s="25">
        <f t="shared" si="9"/>
        <v>1960</v>
      </c>
      <c r="U10" s="21">
        <f>SUM(U6:U9)</f>
        <v>1930</v>
      </c>
      <c r="V10" s="22"/>
      <c r="W10" s="172">
        <f t="shared" si="10"/>
        <v>1930</v>
      </c>
      <c r="X10" s="21">
        <f>SUM(X6:X9)</f>
        <v>1930</v>
      </c>
      <c r="Y10" s="22"/>
      <c r="Z10" s="172">
        <f t="shared" si="11"/>
        <v>1930</v>
      </c>
      <c r="AA10" s="21">
        <f>SUM(AA6:AA9)</f>
        <v>1930</v>
      </c>
      <c r="AB10" s="22"/>
      <c r="AC10" s="172">
        <f t="shared" si="12"/>
        <v>1930</v>
      </c>
      <c r="AD10" s="21">
        <f>SUM(AD6:AD9)</f>
        <v>1930</v>
      </c>
      <c r="AE10" s="22"/>
      <c r="AF10" s="25">
        <f t="shared" si="13"/>
        <v>1930</v>
      </c>
      <c r="AG10" s="21">
        <f t="shared" si="14"/>
        <v>7720</v>
      </c>
      <c r="AH10" s="22">
        <f t="shared" si="14"/>
        <v>0</v>
      </c>
      <c r="AI10" s="25">
        <f t="shared" si="15"/>
        <v>7720</v>
      </c>
      <c r="AK10" s="21">
        <f>SUM(AK6:AK9)</f>
        <v>1930</v>
      </c>
      <c r="AL10" s="22"/>
      <c r="AM10" s="172">
        <f t="shared" si="16"/>
        <v>1930</v>
      </c>
      <c r="AN10" s="21">
        <f>SUM(AN6:AN9)</f>
        <v>1930</v>
      </c>
      <c r="AO10" s="22"/>
      <c r="AP10" s="172">
        <f t="shared" si="17"/>
        <v>1930</v>
      </c>
      <c r="AQ10" s="21">
        <f>SUM(AQ6:AQ9)</f>
        <v>1930</v>
      </c>
      <c r="AR10" s="22"/>
      <c r="AS10" s="172">
        <f t="shared" si="18"/>
        <v>1930</v>
      </c>
      <c r="AT10" s="21">
        <f>SUM(AT6:AT9)</f>
        <v>1930</v>
      </c>
      <c r="AU10" s="22"/>
      <c r="AV10" s="25">
        <f t="shared" si="19"/>
        <v>1930</v>
      </c>
      <c r="AW10" s="21">
        <f t="shared" si="20"/>
        <v>7720</v>
      </c>
      <c r="AX10" s="22">
        <f t="shared" si="20"/>
        <v>0</v>
      </c>
      <c r="AY10" s="25">
        <f t="shared" si="21"/>
        <v>7720</v>
      </c>
      <c r="BA10" s="21">
        <f>SUM(BA6:BA9)</f>
        <v>1630</v>
      </c>
      <c r="BB10" s="22"/>
      <c r="BC10" s="172">
        <f t="shared" si="22"/>
        <v>1630</v>
      </c>
      <c r="BD10" s="21">
        <f>SUM(BD6:BD9)</f>
        <v>1630</v>
      </c>
      <c r="BE10" s="22"/>
      <c r="BF10" s="172">
        <f t="shared" si="23"/>
        <v>1630</v>
      </c>
      <c r="BG10" s="21">
        <f>SUM(BG6:BG9)</f>
        <v>1630</v>
      </c>
      <c r="BH10" s="22"/>
      <c r="BI10" s="172">
        <f t="shared" si="24"/>
        <v>1630</v>
      </c>
      <c r="BJ10" s="21">
        <f>SUM(BJ6:BJ9)</f>
        <v>1630</v>
      </c>
      <c r="BK10" s="22"/>
      <c r="BL10" s="25">
        <f t="shared" si="25"/>
        <v>1630</v>
      </c>
      <c r="BM10" s="21">
        <f t="shared" si="26"/>
        <v>6520</v>
      </c>
      <c r="BN10" s="22">
        <f t="shared" si="26"/>
        <v>0</v>
      </c>
      <c r="BO10" s="25">
        <f t="shared" si="27"/>
        <v>6520</v>
      </c>
    </row>
    <row r="11" spans="2:67" ht="15.6" x14ac:dyDescent="0.25">
      <c r="B11" s="19" t="s">
        <v>63</v>
      </c>
      <c r="C11" s="164" t="s">
        <v>54</v>
      </c>
      <c r="D11" s="26"/>
      <c r="E11" s="27">
        <f>200/4</f>
        <v>50</v>
      </c>
      <c r="F11" s="22">
        <f>SUMIF($R$23:$R$28,B11,$I$23:$I$28)</f>
        <v>200</v>
      </c>
      <c r="G11" s="23">
        <f t="shared" si="4"/>
        <v>-150</v>
      </c>
      <c r="H11" s="27">
        <f>200/4</f>
        <v>50</v>
      </c>
      <c r="I11" s="22">
        <f>SUMIF($R$30:$R$38,B11,$I$30:$I$38)</f>
        <v>0</v>
      </c>
      <c r="J11" s="23">
        <f t="shared" si="5"/>
        <v>50</v>
      </c>
      <c r="K11" s="27">
        <f>200/4</f>
        <v>50</v>
      </c>
      <c r="L11" s="22">
        <f>SUMIF($R$41:$R$50,B11,$I$41:$I$50)</f>
        <v>0</v>
      </c>
      <c r="M11" s="23">
        <f t="shared" si="6"/>
        <v>50</v>
      </c>
      <c r="N11" s="27">
        <f>200/4</f>
        <v>50</v>
      </c>
      <c r="O11" s="28"/>
      <c r="P11" s="24">
        <f t="shared" si="7"/>
        <v>50</v>
      </c>
      <c r="Q11" s="21">
        <f t="shared" si="8"/>
        <v>200</v>
      </c>
      <c r="R11" s="22">
        <f t="shared" si="8"/>
        <v>200</v>
      </c>
      <c r="S11" s="25">
        <f t="shared" si="9"/>
        <v>0</v>
      </c>
      <c r="U11" s="27">
        <f>200/4</f>
        <v>50</v>
      </c>
      <c r="V11" s="28"/>
      <c r="W11" s="23">
        <f t="shared" si="10"/>
        <v>50</v>
      </c>
      <c r="X11" s="27">
        <f>200/4</f>
        <v>50</v>
      </c>
      <c r="Y11" s="28"/>
      <c r="Z11" s="23">
        <f t="shared" si="11"/>
        <v>50</v>
      </c>
      <c r="AA11" s="27">
        <f>200/4</f>
        <v>50</v>
      </c>
      <c r="AB11" s="28"/>
      <c r="AC11" s="23">
        <f t="shared" si="12"/>
        <v>50</v>
      </c>
      <c r="AD11" s="27">
        <f>200/4</f>
        <v>50</v>
      </c>
      <c r="AE11" s="28"/>
      <c r="AF11" s="24">
        <f t="shared" si="13"/>
        <v>50</v>
      </c>
      <c r="AG11" s="21">
        <f t="shared" si="14"/>
        <v>200</v>
      </c>
      <c r="AH11" s="22">
        <f t="shared" si="14"/>
        <v>0</v>
      </c>
      <c r="AI11" s="25">
        <f t="shared" si="15"/>
        <v>200</v>
      </c>
      <c r="AK11" s="27">
        <f>200/4</f>
        <v>50</v>
      </c>
      <c r="AL11" s="28"/>
      <c r="AM11" s="23">
        <f t="shared" si="16"/>
        <v>50</v>
      </c>
      <c r="AN11" s="27">
        <f>200/4</f>
        <v>50</v>
      </c>
      <c r="AO11" s="28"/>
      <c r="AP11" s="23">
        <f t="shared" si="17"/>
        <v>50</v>
      </c>
      <c r="AQ11" s="27">
        <f>200/4</f>
        <v>50</v>
      </c>
      <c r="AR11" s="28"/>
      <c r="AS11" s="23">
        <f t="shared" si="18"/>
        <v>50</v>
      </c>
      <c r="AT11" s="27">
        <f>200/4</f>
        <v>50</v>
      </c>
      <c r="AU11" s="28"/>
      <c r="AV11" s="24">
        <f t="shared" si="19"/>
        <v>50</v>
      </c>
      <c r="AW11" s="21">
        <f t="shared" si="20"/>
        <v>200</v>
      </c>
      <c r="AX11" s="22">
        <f t="shared" si="20"/>
        <v>0</v>
      </c>
      <c r="AY11" s="25">
        <f t="shared" si="21"/>
        <v>200</v>
      </c>
      <c r="BA11" s="27">
        <f>200/4</f>
        <v>50</v>
      </c>
      <c r="BB11" s="28"/>
      <c r="BC11" s="23">
        <f t="shared" si="22"/>
        <v>50</v>
      </c>
      <c r="BD11" s="27">
        <f>200/4</f>
        <v>50</v>
      </c>
      <c r="BE11" s="28"/>
      <c r="BF11" s="23">
        <f t="shared" si="23"/>
        <v>50</v>
      </c>
      <c r="BG11" s="27">
        <f>200/4</f>
        <v>50</v>
      </c>
      <c r="BH11" s="28"/>
      <c r="BI11" s="23">
        <f t="shared" si="24"/>
        <v>50</v>
      </c>
      <c r="BJ11" s="27">
        <f>200/4</f>
        <v>50</v>
      </c>
      <c r="BK11" s="28"/>
      <c r="BL11" s="24">
        <f t="shared" si="25"/>
        <v>50</v>
      </c>
      <c r="BM11" s="21">
        <f t="shared" si="26"/>
        <v>200</v>
      </c>
      <c r="BN11" s="22">
        <f t="shared" si="26"/>
        <v>0</v>
      </c>
      <c r="BO11" s="25">
        <f t="shared" si="27"/>
        <v>200</v>
      </c>
    </row>
    <row r="12" spans="2:67" ht="31.15" x14ac:dyDescent="0.25">
      <c r="B12" s="19" t="s">
        <v>64</v>
      </c>
      <c r="C12" s="164" t="s">
        <v>55</v>
      </c>
      <c r="D12" s="26"/>
      <c r="E12" s="27">
        <f>300/4</f>
        <v>75</v>
      </c>
      <c r="F12" s="22">
        <f>SUMIF($R$23:$R$28,B12,$I$23:$I$28)</f>
        <v>300</v>
      </c>
      <c r="G12" s="23">
        <f t="shared" si="4"/>
        <v>-225</v>
      </c>
      <c r="H12" s="27">
        <f>300/4</f>
        <v>75</v>
      </c>
      <c r="I12" s="22">
        <f>SUMIF($R$30:$R$38,B12,$I$30:$I$38)</f>
        <v>0</v>
      </c>
      <c r="J12" s="23">
        <f t="shared" si="5"/>
        <v>75</v>
      </c>
      <c r="K12" s="27">
        <f>300/4</f>
        <v>75</v>
      </c>
      <c r="L12" s="22">
        <f>SUMIF($R$41:$R$50,B12,$I$41:$I$50)</f>
        <v>0</v>
      </c>
      <c r="M12" s="23">
        <f t="shared" si="6"/>
        <v>75</v>
      </c>
      <c r="N12" s="27">
        <f>300/4</f>
        <v>75</v>
      </c>
      <c r="O12" s="28"/>
      <c r="P12" s="24">
        <f t="shared" si="7"/>
        <v>75</v>
      </c>
      <c r="Q12" s="21">
        <f t="shared" si="8"/>
        <v>300</v>
      </c>
      <c r="R12" s="22">
        <f t="shared" si="8"/>
        <v>300</v>
      </c>
      <c r="S12" s="25">
        <f t="shared" si="9"/>
        <v>0</v>
      </c>
      <c r="U12" s="27">
        <f>300/4</f>
        <v>75</v>
      </c>
      <c r="V12" s="28"/>
      <c r="W12" s="23">
        <f t="shared" si="10"/>
        <v>75</v>
      </c>
      <c r="X12" s="27">
        <f>300/4</f>
        <v>75</v>
      </c>
      <c r="Y12" s="28"/>
      <c r="Z12" s="23">
        <f t="shared" si="11"/>
        <v>75</v>
      </c>
      <c r="AA12" s="27">
        <f>300/4</f>
        <v>75</v>
      </c>
      <c r="AB12" s="28"/>
      <c r="AC12" s="23">
        <f t="shared" si="12"/>
        <v>75</v>
      </c>
      <c r="AD12" s="27">
        <f>300/4</f>
        <v>75</v>
      </c>
      <c r="AE12" s="28"/>
      <c r="AF12" s="24">
        <f t="shared" si="13"/>
        <v>75</v>
      </c>
      <c r="AG12" s="21">
        <f t="shared" si="14"/>
        <v>300</v>
      </c>
      <c r="AH12" s="22">
        <f t="shared" si="14"/>
        <v>0</v>
      </c>
      <c r="AI12" s="25">
        <f t="shared" si="15"/>
        <v>300</v>
      </c>
      <c r="AK12" s="27">
        <f>300/4</f>
        <v>75</v>
      </c>
      <c r="AL12" s="28"/>
      <c r="AM12" s="23">
        <f t="shared" si="16"/>
        <v>75</v>
      </c>
      <c r="AN12" s="27">
        <f>300/4</f>
        <v>75</v>
      </c>
      <c r="AO12" s="28"/>
      <c r="AP12" s="23">
        <f t="shared" si="17"/>
        <v>75</v>
      </c>
      <c r="AQ12" s="27">
        <f>300/4</f>
        <v>75</v>
      </c>
      <c r="AR12" s="28"/>
      <c r="AS12" s="23">
        <f t="shared" si="18"/>
        <v>75</v>
      </c>
      <c r="AT12" s="27">
        <f>300/4</f>
        <v>75</v>
      </c>
      <c r="AU12" s="28"/>
      <c r="AV12" s="24">
        <f t="shared" si="19"/>
        <v>75</v>
      </c>
      <c r="AW12" s="21">
        <f t="shared" si="20"/>
        <v>300</v>
      </c>
      <c r="AX12" s="22">
        <f t="shared" si="20"/>
        <v>0</v>
      </c>
      <c r="AY12" s="25">
        <f t="shared" si="21"/>
        <v>300</v>
      </c>
      <c r="BA12" s="27">
        <f>300/4</f>
        <v>75</v>
      </c>
      <c r="BB12" s="28"/>
      <c r="BC12" s="23">
        <f t="shared" si="22"/>
        <v>75</v>
      </c>
      <c r="BD12" s="27">
        <f>300/4</f>
        <v>75</v>
      </c>
      <c r="BE12" s="28"/>
      <c r="BF12" s="23">
        <f t="shared" si="23"/>
        <v>75</v>
      </c>
      <c r="BG12" s="27">
        <f>300/4</f>
        <v>75</v>
      </c>
      <c r="BH12" s="28"/>
      <c r="BI12" s="23">
        <f t="shared" si="24"/>
        <v>75</v>
      </c>
      <c r="BJ12" s="27">
        <f>300/4</f>
        <v>75</v>
      </c>
      <c r="BK12" s="28"/>
      <c r="BL12" s="24">
        <f t="shared" si="25"/>
        <v>75</v>
      </c>
      <c r="BM12" s="21">
        <f t="shared" si="26"/>
        <v>300</v>
      </c>
      <c r="BN12" s="22">
        <f t="shared" si="26"/>
        <v>0</v>
      </c>
      <c r="BO12" s="25">
        <f t="shared" si="27"/>
        <v>300</v>
      </c>
    </row>
    <row r="13" spans="2:67" ht="15.6" x14ac:dyDescent="0.25">
      <c r="B13" s="19" t="s">
        <v>65</v>
      </c>
      <c r="C13" s="164" t="s">
        <v>56</v>
      </c>
      <c r="D13" s="26"/>
      <c r="E13" s="27">
        <f>150/4</f>
        <v>37.5</v>
      </c>
      <c r="F13" s="22">
        <f>SUMIF($R$23:$R$28,B13,$I$23:$I$28)</f>
        <v>150</v>
      </c>
      <c r="G13" s="23">
        <f t="shared" si="4"/>
        <v>-112.5</v>
      </c>
      <c r="H13" s="27">
        <f>150/4</f>
        <v>37.5</v>
      </c>
      <c r="I13" s="22">
        <f>SUMIF($R$30:$R$38,B13,$I$30:$I$38)</f>
        <v>0</v>
      </c>
      <c r="J13" s="23">
        <f t="shared" si="5"/>
        <v>37.5</v>
      </c>
      <c r="K13" s="27">
        <f>150/4</f>
        <v>37.5</v>
      </c>
      <c r="L13" s="22">
        <f>SUMIF($R$41:$R$50,B13,$I$41:$I$50)</f>
        <v>0</v>
      </c>
      <c r="M13" s="23">
        <f t="shared" si="6"/>
        <v>37.5</v>
      </c>
      <c r="N13" s="27">
        <f>150/4</f>
        <v>37.5</v>
      </c>
      <c r="O13" s="28"/>
      <c r="P13" s="24">
        <f t="shared" si="7"/>
        <v>37.5</v>
      </c>
      <c r="Q13" s="21">
        <f t="shared" si="8"/>
        <v>150</v>
      </c>
      <c r="R13" s="22">
        <f t="shared" si="8"/>
        <v>150</v>
      </c>
      <c r="S13" s="25">
        <f t="shared" si="9"/>
        <v>0</v>
      </c>
      <c r="U13" s="27">
        <f>150/4</f>
        <v>37.5</v>
      </c>
      <c r="V13" s="28"/>
      <c r="W13" s="23">
        <f t="shared" si="10"/>
        <v>37.5</v>
      </c>
      <c r="X13" s="27">
        <f>150/4</f>
        <v>37.5</v>
      </c>
      <c r="Y13" s="28"/>
      <c r="Z13" s="23">
        <f t="shared" si="11"/>
        <v>37.5</v>
      </c>
      <c r="AA13" s="27">
        <f>150/4</f>
        <v>37.5</v>
      </c>
      <c r="AB13" s="28"/>
      <c r="AC13" s="23">
        <f t="shared" si="12"/>
        <v>37.5</v>
      </c>
      <c r="AD13" s="27">
        <f>150/4</f>
        <v>37.5</v>
      </c>
      <c r="AE13" s="28"/>
      <c r="AF13" s="24">
        <f t="shared" si="13"/>
        <v>37.5</v>
      </c>
      <c r="AG13" s="21">
        <f t="shared" si="14"/>
        <v>150</v>
      </c>
      <c r="AH13" s="22">
        <f t="shared" si="14"/>
        <v>0</v>
      </c>
      <c r="AI13" s="25">
        <f t="shared" si="15"/>
        <v>150</v>
      </c>
      <c r="AK13" s="27">
        <f>150/4</f>
        <v>37.5</v>
      </c>
      <c r="AL13" s="28"/>
      <c r="AM13" s="23">
        <f t="shared" si="16"/>
        <v>37.5</v>
      </c>
      <c r="AN13" s="27">
        <f>150/4</f>
        <v>37.5</v>
      </c>
      <c r="AO13" s="28"/>
      <c r="AP13" s="23">
        <f t="shared" si="17"/>
        <v>37.5</v>
      </c>
      <c r="AQ13" s="27">
        <f>150/4</f>
        <v>37.5</v>
      </c>
      <c r="AR13" s="28"/>
      <c r="AS13" s="23">
        <f t="shared" si="18"/>
        <v>37.5</v>
      </c>
      <c r="AT13" s="27">
        <f>150/4</f>
        <v>37.5</v>
      </c>
      <c r="AU13" s="28"/>
      <c r="AV13" s="24">
        <f t="shared" si="19"/>
        <v>37.5</v>
      </c>
      <c r="AW13" s="21">
        <f t="shared" si="20"/>
        <v>150</v>
      </c>
      <c r="AX13" s="22">
        <f t="shared" si="20"/>
        <v>0</v>
      </c>
      <c r="AY13" s="25">
        <f t="shared" si="21"/>
        <v>150</v>
      </c>
      <c r="BA13" s="27">
        <f>150/4</f>
        <v>37.5</v>
      </c>
      <c r="BB13" s="28"/>
      <c r="BC13" s="23">
        <f t="shared" si="22"/>
        <v>37.5</v>
      </c>
      <c r="BD13" s="27">
        <f>150/4</f>
        <v>37.5</v>
      </c>
      <c r="BE13" s="28"/>
      <c r="BF13" s="23">
        <f t="shared" si="23"/>
        <v>37.5</v>
      </c>
      <c r="BG13" s="27">
        <f>150/4</f>
        <v>37.5</v>
      </c>
      <c r="BH13" s="28"/>
      <c r="BI13" s="23">
        <f t="shared" si="24"/>
        <v>37.5</v>
      </c>
      <c r="BJ13" s="27">
        <f>150/4</f>
        <v>37.5</v>
      </c>
      <c r="BK13" s="28"/>
      <c r="BL13" s="24">
        <f t="shared" si="25"/>
        <v>37.5</v>
      </c>
      <c r="BM13" s="21">
        <f t="shared" si="26"/>
        <v>150</v>
      </c>
      <c r="BN13" s="22">
        <f t="shared" si="26"/>
        <v>0</v>
      </c>
      <c r="BO13" s="25">
        <f t="shared" si="27"/>
        <v>150</v>
      </c>
    </row>
    <row r="14" spans="2:67" ht="15.6" x14ac:dyDescent="0.25">
      <c r="B14" s="19" t="s">
        <v>66</v>
      </c>
      <c r="C14" s="164" t="s">
        <v>57</v>
      </c>
      <c r="D14" s="26"/>
      <c r="E14" s="27">
        <f>100/4</f>
        <v>25</v>
      </c>
      <c r="F14" s="22">
        <f>SUMIF($R$23:$R$28,B14,$I$23:$I$28)</f>
        <v>100</v>
      </c>
      <c r="G14" s="23">
        <f t="shared" si="4"/>
        <v>-75</v>
      </c>
      <c r="H14" s="27">
        <f>100/4</f>
        <v>25</v>
      </c>
      <c r="I14" s="22">
        <f>SUMIF($R$30:$R$38,B14,$I$30:$I$38)</f>
        <v>0</v>
      </c>
      <c r="J14" s="23">
        <f t="shared" si="5"/>
        <v>25</v>
      </c>
      <c r="K14" s="27">
        <f>100/4</f>
        <v>25</v>
      </c>
      <c r="L14" s="22">
        <f>SUMIF($R$41:$R$50,B14,$I$41:$I$50)</f>
        <v>0</v>
      </c>
      <c r="M14" s="23">
        <f t="shared" si="6"/>
        <v>25</v>
      </c>
      <c r="N14" s="27">
        <f>100/4</f>
        <v>25</v>
      </c>
      <c r="O14" s="28"/>
      <c r="P14" s="24">
        <f t="shared" si="7"/>
        <v>25</v>
      </c>
      <c r="Q14" s="21">
        <f t="shared" si="8"/>
        <v>100</v>
      </c>
      <c r="R14" s="22">
        <f t="shared" si="8"/>
        <v>100</v>
      </c>
      <c r="S14" s="25">
        <f t="shared" si="9"/>
        <v>0</v>
      </c>
      <c r="U14" s="27">
        <f>100/4</f>
        <v>25</v>
      </c>
      <c r="V14" s="28"/>
      <c r="W14" s="23">
        <f t="shared" si="10"/>
        <v>25</v>
      </c>
      <c r="X14" s="27">
        <f>100/4</f>
        <v>25</v>
      </c>
      <c r="Y14" s="28"/>
      <c r="Z14" s="23">
        <f t="shared" si="11"/>
        <v>25</v>
      </c>
      <c r="AA14" s="27">
        <f>100/4</f>
        <v>25</v>
      </c>
      <c r="AB14" s="28"/>
      <c r="AC14" s="23">
        <f t="shared" si="12"/>
        <v>25</v>
      </c>
      <c r="AD14" s="27">
        <f>100/4</f>
        <v>25</v>
      </c>
      <c r="AE14" s="28"/>
      <c r="AF14" s="24">
        <f t="shared" si="13"/>
        <v>25</v>
      </c>
      <c r="AG14" s="21">
        <f t="shared" si="14"/>
        <v>100</v>
      </c>
      <c r="AH14" s="22">
        <f t="shared" si="14"/>
        <v>0</v>
      </c>
      <c r="AI14" s="25">
        <f t="shared" si="15"/>
        <v>100</v>
      </c>
      <c r="AK14" s="27">
        <f>100/4</f>
        <v>25</v>
      </c>
      <c r="AL14" s="28"/>
      <c r="AM14" s="23">
        <f t="shared" si="16"/>
        <v>25</v>
      </c>
      <c r="AN14" s="27">
        <f>100/4</f>
        <v>25</v>
      </c>
      <c r="AO14" s="28"/>
      <c r="AP14" s="23">
        <f t="shared" si="17"/>
        <v>25</v>
      </c>
      <c r="AQ14" s="27">
        <f>100/4</f>
        <v>25</v>
      </c>
      <c r="AR14" s="28"/>
      <c r="AS14" s="23">
        <f t="shared" si="18"/>
        <v>25</v>
      </c>
      <c r="AT14" s="27">
        <f>100/4</f>
        <v>25</v>
      </c>
      <c r="AU14" s="28"/>
      <c r="AV14" s="24">
        <f t="shared" si="19"/>
        <v>25</v>
      </c>
      <c r="AW14" s="21">
        <f t="shared" si="20"/>
        <v>100</v>
      </c>
      <c r="AX14" s="22">
        <f t="shared" si="20"/>
        <v>0</v>
      </c>
      <c r="AY14" s="25">
        <f t="shared" si="21"/>
        <v>100</v>
      </c>
      <c r="BA14" s="27">
        <f>100/4</f>
        <v>25</v>
      </c>
      <c r="BB14" s="28"/>
      <c r="BC14" s="23">
        <f t="shared" si="22"/>
        <v>25</v>
      </c>
      <c r="BD14" s="27">
        <f>100/4</f>
        <v>25</v>
      </c>
      <c r="BE14" s="28"/>
      <c r="BF14" s="23">
        <f t="shared" si="23"/>
        <v>25</v>
      </c>
      <c r="BG14" s="27">
        <f>100/4</f>
        <v>25</v>
      </c>
      <c r="BH14" s="28"/>
      <c r="BI14" s="23">
        <f t="shared" si="24"/>
        <v>25</v>
      </c>
      <c r="BJ14" s="27">
        <f>100/4</f>
        <v>25</v>
      </c>
      <c r="BK14" s="28"/>
      <c r="BL14" s="24">
        <f t="shared" si="25"/>
        <v>25</v>
      </c>
      <c r="BM14" s="21">
        <f t="shared" si="26"/>
        <v>100</v>
      </c>
      <c r="BN14" s="22">
        <f t="shared" si="26"/>
        <v>0</v>
      </c>
      <c r="BO14" s="25">
        <f t="shared" si="27"/>
        <v>100</v>
      </c>
    </row>
    <row r="15" spans="2:67" ht="31.15" x14ac:dyDescent="0.25">
      <c r="B15" s="19" t="s">
        <v>67</v>
      </c>
      <c r="C15" s="164" t="s">
        <v>58</v>
      </c>
      <c r="D15" s="20"/>
      <c r="E15" s="27">
        <v>0</v>
      </c>
      <c r="F15" s="22">
        <f>SUMIF($R$23:$R$28,B15,$I$23:$I$28)</f>
        <v>0</v>
      </c>
      <c r="G15" s="23">
        <f t="shared" si="4"/>
        <v>0</v>
      </c>
      <c r="H15" s="27">
        <v>0</v>
      </c>
      <c r="I15" s="22">
        <f>SUMIF($R$30:$R$38,B15,$I$30:$I$38)</f>
        <v>0</v>
      </c>
      <c r="J15" s="23">
        <f t="shared" si="5"/>
        <v>0</v>
      </c>
      <c r="K15" s="27">
        <v>0</v>
      </c>
      <c r="L15" s="22">
        <f>SUMIF($R$41:$R$50,B15,$I$41:$I$50)</f>
        <v>0</v>
      </c>
      <c r="M15" s="23">
        <f t="shared" si="6"/>
        <v>0</v>
      </c>
      <c r="N15" s="27">
        <v>0</v>
      </c>
      <c r="O15" s="22"/>
      <c r="P15" s="24">
        <f t="shared" si="7"/>
        <v>0</v>
      </c>
      <c r="Q15" s="21">
        <f t="shared" si="8"/>
        <v>0</v>
      </c>
      <c r="R15" s="22">
        <f t="shared" si="8"/>
        <v>0</v>
      </c>
      <c r="S15" s="25">
        <f t="shared" si="9"/>
        <v>0</v>
      </c>
      <c r="U15" s="27">
        <v>0</v>
      </c>
      <c r="V15" s="22"/>
      <c r="W15" s="23">
        <f t="shared" si="10"/>
        <v>0</v>
      </c>
      <c r="X15" s="27">
        <v>0</v>
      </c>
      <c r="Y15" s="22"/>
      <c r="Z15" s="23">
        <f t="shared" si="11"/>
        <v>0</v>
      </c>
      <c r="AA15" s="27">
        <v>0</v>
      </c>
      <c r="AB15" s="22"/>
      <c r="AC15" s="23">
        <f t="shared" si="12"/>
        <v>0</v>
      </c>
      <c r="AD15" s="27">
        <v>0</v>
      </c>
      <c r="AE15" s="22"/>
      <c r="AF15" s="24">
        <f t="shared" si="13"/>
        <v>0</v>
      </c>
      <c r="AG15" s="21">
        <f t="shared" si="14"/>
        <v>0</v>
      </c>
      <c r="AH15" s="22">
        <f t="shared" si="14"/>
        <v>0</v>
      </c>
      <c r="AI15" s="25">
        <f t="shared" si="15"/>
        <v>0</v>
      </c>
      <c r="AK15" s="27">
        <v>0</v>
      </c>
      <c r="AL15" s="22"/>
      <c r="AM15" s="23">
        <f t="shared" si="16"/>
        <v>0</v>
      </c>
      <c r="AN15" s="27">
        <v>0</v>
      </c>
      <c r="AO15" s="22"/>
      <c r="AP15" s="23">
        <f t="shared" si="17"/>
        <v>0</v>
      </c>
      <c r="AQ15" s="27">
        <v>0</v>
      </c>
      <c r="AR15" s="22"/>
      <c r="AS15" s="23">
        <f t="shared" si="18"/>
        <v>0</v>
      </c>
      <c r="AT15" s="27">
        <v>0</v>
      </c>
      <c r="AU15" s="22"/>
      <c r="AV15" s="24">
        <f t="shared" si="19"/>
        <v>0</v>
      </c>
      <c r="AW15" s="21">
        <f t="shared" si="20"/>
        <v>0</v>
      </c>
      <c r="AX15" s="22">
        <f t="shared" si="20"/>
        <v>0</v>
      </c>
      <c r="AY15" s="25">
        <f t="shared" si="21"/>
        <v>0</v>
      </c>
      <c r="BA15" s="27">
        <v>500</v>
      </c>
      <c r="BB15" s="22"/>
      <c r="BC15" s="23">
        <f t="shared" si="22"/>
        <v>500</v>
      </c>
      <c r="BD15" s="27">
        <v>0</v>
      </c>
      <c r="BE15" s="22"/>
      <c r="BF15" s="23">
        <f t="shared" si="23"/>
        <v>0</v>
      </c>
      <c r="BG15" s="27">
        <v>0</v>
      </c>
      <c r="BH15" s="22"/>
      <c r="BI15" s="23">
        <f t="shared" si="24"/>
        <v>0</v>
      </c>
      <c r="BJ15" s="27">
        <v>0</v>
      </c>
      <c r="BK15" s="22"/>
      <c r="BL15" s="24">
        <f t="shared" si="25"/>
        <v>0</v>
      </c>
      <c r="BM15" s="21">
        <f t="shared" si="26"/>
        <v>500</v>
      </c>
      <c r="BN15" s="22">
        <f t="shared" si="26"/>
        <v>0</v>
      </c>
      <c r="BO15" s="25">
        <f t="shared" si="27"/>
        <v>500</v>
      </c>
    </row>
    <row r="16" spans="2:67" ht="78.599999999999994" thickBot="1" x14ac:dyDescent="0.3">
      <c r="B16" s="19"/>
      <c r="C16" s="166" t="s">
        <v>68</v>
      </c>
      <c r="D16" s="26"/>
      <c r="E16" s="21">
        <f>SUM(E11:E15)</f>
        <v>187.5</v>
      </c>
      <c r="F16" s="22">
        <f>SUM(F11:F15)</f>
        <v>750</v>
      </c>
      <c r="G16" s="172">
        <f t="shared" si="4"/>
        <v>-562.5</v>
      </c>
      <c r="H16" s="21">
        <f>SUM(H11:H15)</f>
        <v>187.5</v>
      </c>
      <c r="I16" s="22">
        <f>SUM(I11:I15)</f>
        <v>0</v>
      </c>
      <c r="J16" s="172">
        <f t="shared" si="5"/>
        <v>187.5</v>
      </c>
      <c r="K16" s="21">
        <f>SUM(K11:K15)</f>
        <v>187.5</v>
      </c>
      <c r="L16" s="22">
        <f>SUM(L11:L15)</f>
        <v>0</v>
      </c>
      <c r="M16" s="172">
        <f t="shared" si="6"/>
        <v>187.5</v>
      </c>
      <c r="N16" s="21">
        <f>SUM(N11:N15)</f>
        <v>187.5</v>
      </c>
      <c r="O16" s="22">
        <f>SUM(O11:O15)</f>
        <v>0</v>
      </c>
      <c r="P16" s="25">
        <f t="shared" si="7"/>
        <v>187.5</v>
      </c>
      <c r="Q16" s="21">
        <f t="shared" si="8"/>
        <v>750</v>
      </c>
      <c r="R16" s="22">
        <f t="shared" si="8"/>
        <v>750</v>
      </c>
      <c r="S16" s="25">
        <f t="shared" si="9"/>
        <v>0</v>
      </c>
      <c r="U16" s="21">
        <f>SUM(U11:U15)</f>
        <v>187.5</v>
      </c>
      <c r="V16" s="22"/>
      <c r="W16" s="172">
        <f t="shared" si="10"/>
        <v>187.5</v>
      </c>
      <c r="X16" s="21">
        <f>SUM(X11:X15)</f>
        <v>187.5</v>
      </c>
      <c r="Y16" s="22"/>
      <c r="Z16" s="172">
        <f t="shared" si="11"/>
        <v>187.5</v>
      </c>
      <c r="AA16" s="21">
        <f>SUM(AA11:AA15)</f>
        <v>187.5</v>
      </c>
      <c r="AB16" s="22"/>
      <c r="AC16" s="172">
        <f t="shared" si="12"/>
        <v>187.5</v>
      </c>
      <c r="AD16" s="21">
        <f>SUM(AD11:AD15)</f>
        <v>187.5</v>
      </c>
      <c r="AE16" s="22"/>
      <c r="AF16" s="25">
        <f t="shared" si="13"/>
        <v>187.5</v>
      </c>
      <c r="AG16" s="21">
        <f t="shared" si="14"/>
        <v>750</v>
      </c>
      <c r="AH16" s="22">
        <f t="shared" si="14"/>
        <v>0</v>
      </c>
      <c r="AI16" s="25">
        <f t="shared" si="15"/>
        <v>750</v>
      </c>
      <c r="AK16" s="21">
        <f>SUM(AK11:AK15)</f>
        <v>187.5</v>
      </c>
      <c r="AL16" s="22"/>
      <c r="AM16" s="172">
        <f t="shared" si="16"/>
        <v>187.5</v>
      </c>
      <c r="AN16" s="21">
        <f>SUM(AN11:AN15)</f>
        <v>187.5</v>
      </c>
      <c r="AO16" s="22"/>
      <c r="AP16" s="172">
        <f t="shared" si="17"/>
        <v>187.5</v>
      </c>
      <c r="AQ16" s="21">
        <f>SUM(AQ11:AQ15)</f>
        <v>187.5</v>
      </c>
      <c r="AR16" s="22"/>
      <c r="AS16" s="172">
        <f t="shared" si="18"/>
        <v>187.5</v>
      </c>
      <c r="AT16" s="21">
        <f>SUM(AT11:AT15)</f>
        <v>187.5</v>
      </c>
      <c r="AU16" s="22"/>
      <c r="AV16" s="25">
        <f t="shared" si="19"/>
        <v>187.5</v>
      </c>
      <c r="AW16" s="21">
        <f t="shared" si="20"/>
        <v>750</v>
      </c>
      <c r="AX16" s="22">
        <f t="shared" si="20"/>
        <v>0</v>
      </c>
      <c r="AY16" s="25">
        <f t="shared" si="21"/>
        <v>750</v>
      </c>
      <c r="BA16" s="21">
        <f>SUM(BA11:BA15)</f>
        <v>687.5</v>
      </c>
      <c r="BB16" s="22"/>
      <c r="BC16" s="172">
        <f t="shared" si="22"/>
        <v>687.5</v>
      </c>
      <c r="BD16" s="21">
        <f>SUM(BD11:BD15)</f>
        <v>187.5</v>
      </c>
      <c r="BE16" s="22"/>
      <c r="BF16" s="172">
        <f t="shared" si="23"/>
        <v>187.5</v>
      </c>
      <c r="BG16" s="21">
        <f>SUM(BG11:BG15)</f>
        <v>187.5</v>
      </c>
      <c r="BH16" s="22"/>
      <c r="BI16" s="172">
        <f t="shared" si="24"/>
        <v>187.5</v>
      </c>
      <c r="BJ16" s="21">
        <f>SUM(BJ11:BJ15)</f>
        <v>187.5</v>
      </c>
      <c r="BK16" s="22"/>
      <c r="BL16" s="25">
        <f t="shared" si="25"/>
        <v>187.5</v>
      </c>
      <c r="BM16" s="21">
        <f t="shared" si="26"/>
        <v>1250</v>
      </c>
      <c r="BN16" s="22">
        <f t="shared" si="26"/>
        <v>0</v>
      </c>
      <c r="BO16" s="25">
        <f t="shared" si="27"/>
        <v>1250</v>
      </c>
    </row>
    <row r="17" spans="2:67" ht="14.45" thickBot="1" x14ac:dyDescent="0.3">
      <c r="B17" s="362" t="s">
        <v>9</v>
      </c>
      <c r="C17" s="363"/>
      <c r="D17" s="364"/>
      <c r="E17" s="35">
        <f>E16+E10</f>
        <v>2217.5</v>
      </c>
      <c r="F17" s="35">
        <f>F16+F10</f>
        <v>1350</v>
      </c>
      <c r="G17" s="36">
        <f t="shared" si="4"/>
        <v>867.5</v>
      </c>
      <c r="H17" s="35">
        <f>H16+H10</f>
        <v>2217.5</v>
      </c>
      <c r="I17" s="35">
        <f>I16+I10</f>
        <v>3100</v>
      </c>
      <c r="J17" s="36">
        <f t="shared" si="5"/>
        <v>-882.5</v>
      </c>
      <c r="K17" s="35">
        <f>K16+K10</f>
        <v>2217.5</v>
      </c>
      <c r="L17" s="35">
        <f>L16+L10</f>
        <v>2460</v>
      </c>
      <c r="M17" s="36">
        <f t="shared" si="6"/>
        <v>-242.5</v>
      </c>
      <c r="N17" s="35">
        <f>N16+N10</f>
        <v>2217.5</v>
      </c>
      <c r="O17" s="35">
        <f>O16+O10</f>
        <v>0</v>
      </c>
      <c r="P17" s="36">
        <f t="shared" si="7"/>
        <v>2217.5</v>
      </c>
      <c r="Q17" s="35">
        <f>Q16+Q10</f>
        <v>8870</v>
      </c>
      <c r="R17" s="35">
        <f>R16+R10</f>
        <v>6910</v>
      </c>
      <c r="S17" s="36">
        <f t="shared" si="9"/>
        <v>1960</v>
      </c>
      <c r="U17" s="35">
        <f>U16+U10</f>
        <v>2117.5</v>
      </c>
      <c r="V17" s="35">
        <f>V16+V10</f>
        <v>0</v>
      </c>
      <c r="W17" s="36">
        <f t="shared" si="10"/>
        <v>2117.5</v>
      </c>
      <c r="X17" s="35">
        <f>X16+X10</f>
        <v>2117.5</v>
      </c>
      <c r="Y17" s="35">
        <f>Y16+Y10</f>
        <v>0</v>
      </c>
      <c r="Z17" s="36">
        <f t="shared" si="11"/>
        <v>2117.5</v>
      </c>
      <c r="AA17" s="35">
        <f>AA16+AA10</f>
        <v>2117.5</v>
      </c>
      <c r="AB17" s="35">
        <f>AB16+AB10</f>
        <v>0</v>
      </c>
      <c r="AC17" s="36">
        <f t="shared" si="12"/>
        <v>2117.5</v>
      </c>
      <c r="AD17" s="35">
        <f>AD16+AD10</f>
        <v>2117.5</v>
      </c>
      <c r="AE17" s="35">
        <f>AE16+AE10</f>
        <v>0</v>
      </c>
      <c r="AF17" s="36">
        <f t="shared" si="13"/>
        <v>2117.5</v>
      </c>
      <c r="AG17" s="35">
        <f>AG16+AG10</f>
        <v>8470</v>
      </c>
      <c r="AH17" s="35">
        <f>AH16+AH10</f>
        <v>0</v>
      </c>
      <c r="AI17" s="36">
        <f t="shared" si="15"/>
        <v>8470</v>
      </c>
      <c r="AK17" s="35">
        <f>AK16+AK10</f>
        <v>2117.5</v>
      </c>
      <c r="AL17" s="35">
        <f>AL16+AL10</f>
        <v>0</v>
      </c>
      <c r="AM17" s="36">
        <f t="shared" si="16"/>
        <v>2117.5</v>
      </c>
      <c r="AN17" s="35">
        <f>AN16+AN10</f>
        <v>2117.5</v>
      </c>
      <c r="AO17" s="35">
        <f>AO16+AO10</f>
        <v>0</v>
      </c>
      <c r="AP17" s="36">
        <f t="shared" si="17"/>
        <v>2117.5</v>
      </c>
      <c r="AQ17" s="35">
        <f>AQ16+AQ10</f>
        <v>2117.5</v>
      </c>
      <c r="AR17" s="35">
        <f>AR16+AR10</f>
        <v>0</v>
      </c>
      <c r="AS17" s="36">
        <f t="shared" si="18"/>
        <v>2117.5</v>
      </c>
      <c r="AT17" s="35">
        <f>AT16+AT10</f>
        <v>2117.5</v>
      </c>
      <c r="AU17" s="35">
        <f>AU16+AU10</f>
        <v>0</v>
      </c>
      <c r="AV17" s="36">
        <f t="shared" si="19"/>
        <v>2117.5</v>
      </c>
      <c r="AW17" s="35">
        <f>AW16+AW10</f>
        <v>8470</v>
      </c>
      <c r="AX17" s="35">
        <f>AX16+AX10</f>
        <v>0</v>
      </c>
      <c r="AY17" s="36">
        <f t="shared" si="21"/>
        <v>8470</v>
      </c>
      <c r="BA17" s="35">
        <f>BA16+BA10</f>
        <v>2317.5</v>
      </c>
      <c r="BB17" s="35">
        <f>BB16+BB10</f>
        <v>0</v>
      </c>
      <c r="BC17" s="36">
        <f t="shared" si="22"/>
        <v>2317.5</v>
      </c>
      <c r="BD17" s="35">
        <f>BD16+BD10</f>
        <v>1817.5</v>
      </c>
      <c r="BE17" s="35">
        <f>BE16+BE10</f>
        <v>0</v>
      </c>
      <c r="BF17" s="36">
        <f t="shared" si="23"/>
        <v>1817.5</v>
      </c>
      <c r="BG17" s="35">
        <f>BG16+BG10</f>
        <v>1817.5</v>
      </c>
      <c r="BH17" s="35">
        <f>BH16+BH10</f>
        <v>0</v>
      </c>
      <c r="BI17" s="36">
        <f t="shared" si="24"/>
        <v>1817.5</v>
      </c>
      <c r="BJ17" s="35">
        <f>BJ16+BJ10</f>
        <v>1817.5</v>
      </c>
      <c r="BK17" s="35">
        <f>BK16+BK10</f>
        <v>0</v>
      </c>
      <c r="BL17" s="36">
        <f t="shared" si="25"/>
        <v>1817.5</v>
      </c>
      <c r="BM17" s="35">
        <f>BM16+BM10</f>
        <v>7770</v>
      </c>
      <c r="BN17" s="35">
        <f>BN16+BN10</f>
        <v>0</v>
      </c>
      <c r="BO17" s="36">
        <f t="shared" si="27"/>
        <v>7770</v>
      </c>
    </row>
    <row r="19" spans="2:67" ht="13.9" x14ac:dyDescent="0.25">
      <c r="E19" s="1" t="s">
        <v>59</v>
      </c>
      <c r="F19" s="1" t="s">
        <v>60</v>
      </c>
      <c r="G19" s="1" t="s">
        <v>61</v>
      </c>
      <c r="H19" s="1" t="s">
        <v>62</v>
      </c>
      <c r="I19" s="1" t="s">
        <v>63</v>
      </c>
      <c r="J19" s="1" t="s">
        <v>64</v>
      </c>
      <c r="K19" s="1" t="s">
        <v>65</v>
      </c>
      <c r="L19" s="1" t="s">
        <v>66</v>
      </c>
      <c r="M19" s="1" t="s">
        <v>67</v>
      </c>
      <c r="U19" s="1" t="s">
        <v>59</v>
      </c>
      <c r="V19" s="1" t="s">
        <v>60</v>
      </c>
      <c r="W19" s="1" t="s">
        <v>61</v>
      </c>
      <c r="X19" s="1" t="s">
        <v>62</v>
      </c>
      <c r="Y19" s="1" t="s">
        <v>63</v>
      </c>
      <c r="Z19" s="1" t="s">
        <v>64</v>
      </c>
      <c r="AA19" s="1" t="s">
        <v>65</v>
      </c>
      <c r="AB19" s="1" t="s">
        <v>66</v>
      </c>
      <c r="AC19" s="1" t="s">
        <v>67</v>
      </c>
      <c r="AK19" s="1" t="s">
        <v>59</v>
      </c>
      <c r="AL19" s="1" t="s">
        <v>60</v>
      </c>
      <c r="AM19" s="1" t="s">
        <v>61</v>
      </c>
      <c r="AN19" s="1" t="s">
        <v>62</v>
      </c>
      <c r="AO19" s="1" t="s">
        <v>63</v>
      </c>
      <c r="AP19" s="1" t="s">
        <v>64</v>
      </c>
      <c r="AQ19" s="1" t="s">
        <v>65</v>
      </c>
      <c r="AR19" s="1" t="s">
        <v>66</v>
      </c>
      <c r="AS19" s="1" t="s">
        <v>67</v>
      </c>
      <c r="BA19" s="1" t="s">
        <v>59</v>
      </c>
      <c r="BB19" s="1" t="s">
        <v>60</v>
      </c>
      <c r="BC19" s="1" t="s">
        <v>61</v>
      </c>
      <c r="BD19" s="1" t="s">
        <v>62</v>
      </c>
      <c r="BE19" s="1" t="s">
        <v>63</v>
      </c>
      <c r="BF19" s="1" t="s">
        <v>64</v>
      </c>
      <c r="BG19" s="1" t="s">
        <v>65</v>
      </c>
      <c r="BH19" s="1" t="s">
        <v>66</v>
      </c>
      <c r="BI19" s="1" t="s">
        <v>67</v>
      </c>
    </row>
    <row r="20" spans="2:67" ht="14.45" thickBot="1" x14ac:dyDescent="0.3"/>
    <row r="21" spans="2:67" ht="14.45" thickBot="1" x14ac:dyDescent="0.3">
      <c r="E21" s="462" t="s">
        <v>34</v>
      </c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4"/>
      <c r="U21" s="462" t="s">
        <v>34</v>
      </c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4"/>
      <c r="AK21" s="462" t="s">
        <v>34</v>
      </c>
      <c r="AL21" s="463"/>
      <c r="AM21" s="463"/>
      <c r="AN21" s="463"/>
      <c r="AO21" s="463"/>
      <c r="AP21" s="463"/>
      <c r="AQ21" s="463"/>
      <c r="AR21" s="463"/>
      <c r="AS21" s="463"/>
      <c r="AT21" s="463"/>
      <c r="AU21" s="463"/>
      <c r="AV21" s="463"/>
      <c r="AW21" s="463"/>
      <c r="AX21" s="464"/>
      <c r="BA21" s="462" t="s">
        <v>34</v>
      </c>
      <c r="BB21" s="463"/>
      <c r="BC21" s="463"/>
      <c r="BD21" s="463"/>
      <c r="BE21" s="463"/>
      <c r="BF21" s="463"/>
      <c r="BG21" s="463"/>
      <c r="BH21" s="463"/>
      <c r="BI21" s="463"/>
      <c r="BJ21" s="463"/>
      <c r="BK21" s="463"/>
      <c r="BL21" s="463"/>
      <c r="BM21" s="463"/>
      <c r="BN21" s="464"/>
    </row>
    <row r="22" spans="2:67" ht="42" thickBot="1" x14ac:dyDescent="0.3">
      <c r="E22" s="38" t="s">
        <v>27</v>
      </c>
      <c r="F22" s="39" t="s">
        <v>28</v>
      </c>
      <c r="G22" s="40" t="s">
        <v>29</v>
      </c>
      <c r="H22" s="41" t="s">
        <v>33</v>
      </c>
      <c r="I22" s="42" t="s">
        <v>30</v>
      </c>
      <c r="J22" s="465" t="s">
        <v>31</v>
      </c>
      <c r="K22" s="466"/>
      <c r="L22" s="466"/>
      <c r="M22" s="466"/>
      <c r="N22" s="466"/>
      <c r="O22" s="466"/>
      <c r="P22" s="466"/>
      <c r="Q22" s="467"/>
      <c r="R22" s="42" t="s">
        <v>32</v>
      </c>
      <c r="U22" s="38" t="s">
        <v>27</v>
      </c>
      <c r="V22" s="39" t="s">
        <v>28</v>
      </c>
      <c r="W22" s="40" t="s">
        <v>29</v>
      </c>
      <c r="X22" s="41" t="s">
        <v>33</v>
      </c>
      <c r="Y22" s="42" t="s">
        <v>30</v>
      </c>
      <c r="Z22" s="465" t="s">
        <v>31</v>
      </c>
      <c r="AA22" s="466"/>
      <c r="AB22" s="466"/>
      <c r="AC22" s="466"/>
      <c r="AD22" s="466"/>
      <c r="AE22" s="466"/>
      <c r="AF22" s="466"/>
      <c r="AG22" s="467"/>
      <c r="AH22" s="42" t="s">
        <v>32</v>
      </c>
      <c r="AK22" s="38" t="s">
        <v>27</v>
      </c>
      <c r="AL22" s="39" t="s">
        <v>28</v>
      </c>
      <c r="AM22" s="40" t="s">
        <v>29</v>
      </c>
      <c r="AN22" s="41" t="s">
        <v>33</v>
      </c>
      <c r="AO22" s="42" t="s">
        <v>30</v>
      </c>
      <c r="AP22" s="465" t="s">
        <v>31</v>
      </c>
      <c r="AQ22" s="466"/>
      <c r="AR22" s="466"/>
      <c r="AS22" s="466"/>
      <c r="AT22" s="466"/>
      <c r="AU22" s="466"/>
      <c r="AV22" s="466"/>
      <c r="AW22" s="467"/>
      <c r="AX22" s="42" t="s">
        <v>32</v>
      </c>
      <c r="BA22" s="38" t="s">
        <v>27</v>
      </c>
      <c r="BB22" s="39" t="s">
        <v>28</v>
      </c>
      <c r="BC22" s="40" t="s">
        <v>29</v>
      </c>
      <c r="BD22" s="41" t="s">
        <v>33</v>
      </c>
      <c r="BE22" s="42" t="s">
        <v>30</v>
      </c>
      <c r="BF22" s="465" t="s">
        <v>31</v>
      </c>
      <c r="BG22" s="466"/>
      <c r="BH22" s="466"/>
      <c r="BI22" s="466"/>
      <c r="BJ22" s="466"/>
      <c r="BK22" s="466"/>
      <c r="BL22" s="466"/>
      <c r="BM22" s="467"/>
      <c r="BN22" s="42" t="s">
        <v>32</v>
      </c>
    </row>
    <row r="23" spans="2:67" ht="14.45" thickBot="1" x14ac:dyDescent="0.3">
      <c r="E23" s="43">
        <v>1</v>
      </c>
      <c r="F23" s="44"/>
      <c r="G23" s="45" t="s">
        <v>167</v>
      </c>
      <c r="H23" s="46"/>
      <c r="I23" s="47">
        <v>300</v>
      </c>
      <c r="J23" s="487" t="s">
        <v>137</v>
      </c>
      <c r="K23" s="469"/>
      <c r="L23" s="469"/>
      <c r="M23" s="469"/>
      <c r="N23" s="469"/>
      <c r="O23" s="469"/>
      <c r="P23" s="469"/>
      <c r="Q23" s="432"/>
      <c r="R23" s="48" t="s">
        <v>60</v>
      </c>
      <c r="U23" s="43">
        <v>1</v>
      </c>
      <c r="V23" s="44"/>
      <c r="W23" s="45"/>
      <c r="X23" s="46"/>
      <c r="Y23" s="47">
        <f>X23/$E$23</f>
        <v>0</v>
      </c>
      <c r="Z23" s="468"/>
      <c r="AA23" s="469"/>
      <c r="AB23" s="469"/>
      <c r="AC23" s="469"/>
      <c r="AD23" s="469"/>
      <c r="AE23" s="469"/>
      <c r="AF23" s="469"/>
      <c r="AG23" s="470"/>
      <c r="AH23" s="48"/>
      <c r="AK23" s="43">
        <v>1</v>
      </c>
      <c r="AL23" s="44"/>
      <c r="AM23" s="45"/>
      <c r="AN23" s="46"/>
      <c r="AO23" s="47">
        <f>AN23/$E$23</f>
        <v>0</v>
      </c>
      <c r="AP23" s="468"/>
      <c r="AQ23" s="469"/>
      <c r="AR23" s="469"/>
      <c r="AS23" s="469"/>
      <c r="AT23" s="469"/>
      <c r="AU23" s="469"/>
      <c r="AV23" s="469"/>
      <c r="AW23" s="470"/>
      <c r="AX23" s="48"/>
      <c r="BA23" s="43">
        <v>1</v>
      </c>
      <c r="BB23" s="44"/>
      <c r="BC23" s="45"/>
      <c r="BD23" s="46"/>
      <c r="BE23" s="47">
        <f>BD23/$E$23</f>
        <v>0</v>
      </c>
      <c r="BF23" s="468"/>
      <c r="BG23" s="469"/>
      <c r="BH23" s="469"/>
      <c r="BI23" s="469"/>
      <c r="BJ23" s="469"/>
      <c r="BK23" s="469"/>
      <c r="BL23" s="469"/>
      <c r="BM23" s="470"/>
      <c r="BN23" s="48"/>
    </row>
    <row r="24" spans="2:67" x14ac:dyDescent="0.25">
      <c r="E24" s="416"/>
      <c r="F24" s="49"/>
      <c r="G24" s="50" t="s">
        <v>179</v>
      </c>
      <c r="H24" s="51"/>
      <c r="I24" s="176">
        <v>300</v>
      </c>
      <c r="J24" s="471" t="s">
        <v>136</v>
      </c>
      <c r="K24" s="472"/>
      <c r="L24" s="472"/>
      <c r="M24" s="472"/>
      <c r="N24" s="472"/>
      <c r="O24" s="472"/>
      <c r="P24" s="472"/>
      <c r="Q24" s="473"/>
      <c r="R24" s="52" t="s">
        <v>64</v>
      </c>
      <c r="U24" s="416"/>
      <c r="V24" s="49"/>
      <c r="W24" s="50"/>
      <c r="X24" s="51"/>
      <c r="Y24" s="67">
        <f t="shared" ref="Y24:Y28" si="28">X24/$E$23</f>
        <v>0</v>
      </c>
      <c r="Z24" s="471"/>
      <c r="AA24" s="472"/>
      <c r="AB24" s="472"/>
      <c r="AC24" s="472"/>
      <c r="AD24" s="472"/>
      <c r="AE24" s="472"/>
      <c r="AF24" s="472"/>
      <c r="AG24" s="473"/>
      <c r="AH24" s="52"/>
      <c r="AK24" s="416"/>
      <c r="AL24" s="49"/>
      <c r="AM24" s="50"/>
      <c r="AN24" s="51"/>
      <c r="AO24" s="67">
        <f t="shared" ref="AO24:AO28" si="29">AN24/$E$23</f>
        <v>0</v>
      </c>
      <c r="AP24" s="471"/>
      <c r="AQ24" s="472"/>
      <c r="AR24" s="472"/>
      <c r="AS24" s="472"/>
      <c r="AT24" s="472"/>
      <c r="AU24" s="472"/>
      <c r="AV24" s="472"/>
      <c r="AW24" s="473"/>
      <c r="AX24" s="52"/>
      <c r="BA24" s="416"/>
      <c r="BB24" s="49"/>
      <c r="BC24" s="50"/>
      <c r="BD24" s="51"/>
      <c r="BE24" s="67">
        <f t="shared" ref="BE24:BE28" si="30">BD24/$E$23</f>
        <v>0</v>
      </c>
      <c r="BF24" s="471"/>
      <c r="BG24" s="472"/>
      <c r="BH24" s="472"/>
      <c r="BI24" s="472"/>
      <c r="BJ24" s="472"/>
      <c r="BK24" s="472"/>
      <c r="BL24" s="472"/>
      <c r="BM24" s="473"/>
      <c r="BN24" s="52"/>
    </row>
    <row r="25" spans="2:67" x14ac:dyDescent="0.25">
      <c r="E25" s="416"/>
      <c r="F25" s="53"/>
      <c r="G25" s="54" t="s">
        <v>183</v>
      </c>
      <c r="H25" s="55"/>
      <c r="I25" s="176">
        <v>100</v>
      </c>
      <c r="J25" s="438" t="s">
        <v>133</v>
      </c>
      <c r="K25" s="438"/>
      <c r="L25" s="438"/>
      <c r="M25" s="438"/>
      <c r="N25" s="438"/>
      <c r="O25" s="438"/>
      <c r="P25" s="438"/>
      <c r="Q25" s="438"/>
      <c r="R25" s="52" t="s">
        <v>66</v>
      </c>
      <c r="U25" s="416"/>
      <c r="V25" s="53"/>
      <c r="W25" s="54"/>
      <c r="X25" s="55"/>
      <c r="Y25" s="67">
        <f t="shared" si="28"/>
        <v>0</v>
      </c>
      <c r="Z25" s="474"/>
      <c r="AA25" s="438"/>
      <c r="AB25" s="438"/>
      <c r="AC25" s="438"/>
      <c r="AD25" s="438"/>
      <c r="AE25" s="438"/>
      <c r="AF25" s="438"/>
      <c r="AG25" s="439"/>
      <c r="AH25" s="52"/>
      <c r="AK25" s="416"/>
      <c r="AL25" s="53"/>
      <c r="AM25" s="54"/>
      <c r="AN25" s="55"/>
      <c r="AO25" s="67">
        <f t="shared" si="29"/>
        <v>0</v>
      </c>
      <c r="AP25" s="474"/>
      <c r="AQ25" s="438"/>
      <c r="AR25" s="438"/>
      <c r="AS25" s="438"/>
      <c r="AT25" s="438"/>
      <c r="AU25" s="438"/>
      <c r="AV25" s="438"/>
      <c r="AW25" s="439"/>
      <c r="AX25" s="52"/>
      <c r="BA25" s="416"/>
      <c r="BB25" s="53"/>
      <c r="BC25" s="54"/>
      <c r="BD25" s="55"/>
      <c r="BE25" s="67">
        <f t="shared" si="30"/>
        <v>0</v>
      </c>
      <c r="BF25" s="474"/>
      <c r="BG25" s="438"/>
      <c r="BH25" s="438"/>
      <c r="BI25" s="438"/>
      <c r="BJ25" s="438"/>
      <c r="BK25" s="438"/>
      <c r="BL25" s="438"/>
      <c r="BM25" s="439"/>
      <c r="BN25" s="52"/>
    </row>
    <row r="26" spans="2:67" x14ac:dyDescent="0.25">
      <c r="E26" s="416"/>
      <c r="F26" s="53"/>
      <c r="G26" s="54" t="s">
        <v>183</v>
      </c>
      <c r="H26" s="55"/>
      <c r="I26" s="176">
        <v>150</v>
      </c>
      <c r="J26" s="438" t="s">
        <v>134</v>
      </c>
      <c r="K26" s="438"/>
      <c r="L26" s="438"/>
      <c r="M26" s="438"/>
      <c r="N26" s="438"/>
      <c r="O26" s="438"/>
      <c r="P26" s="438"/>
      <c r="Q26" s="438"/>
      <c r="R26" s="52" t="s">
        <v>65</v>
      </c>
      <c r="U26" s="416"/>
      <c r="V26" s="53"/>
      <c r="W26" s="54"/>
      <c r="X26" s="55"/>
      <c r="Y26" s="67">
        <f t="shared" si="28"/>
        <v>0</v>
      </c>
      <c r="Z26" s="474"/>
      <c r="AA26" s="438"/>
      <c r="AB26" s="438"/>
      <c r="AC26" s="438"/>
      <c r="AD26" s="438"/>
      <c r="AE26" s="438"/>
      <c r="AF26" s="438"/>
      <c r="AG26" s="439"/>
      <c r="AH26" s="52"/>
      <c r="AK26" s="416"/>
      <c r="AL26" s="53"/>
      <c r="AM26" s="54"/>
      <c r="AN26" s="55"/>
      <c r="AO26" s="67">
        <f t="shared" si="29"/>
        <v>0</v>
      </c>
      <c r="AP26" s="474"/>
      <c r="AQ26" s="438"/>
      <c r="AR26" s="438"/>
      <c r="AS26" s="438"/>
      <c r="AT26" s="438"/>
      <c r="AU26" s="438"/>
      <c r="AV26" s="438"/>
      <c r="AW26" s="439"/>
      <c r="AX26" s="52"/>
      <c r="BA26" s="416"/>
      <c r="BB26" s="53"/>
      <c r="BC26" s="54"/>
      <c r="BD26" s="55"/>
      <c r="BE26" s="67">
        <f t="shared" si="30"/>
        <v>0</v>
      </c>
      <c r="BF26" s="474"/>
      <c r="BG26" s="438"/>
      <c r="BH26" s="438"/>
      <c r="BI26" s="438"/>
      <c r="BJ26" s="438"/>
      <c r="BK26" s="438"/>
      <c r="BL26" s="438"/>
      <c r="BM26" s="439"/>
      <c r="BN26" s="52"/>
    </row>
    <row r="27" spans="2:67" x14ac:dyDescent="0.25">
      <c r="E27" s="416"/>
      <c r="F27" s="53"/>
      <c r="G27" s="54" t="s">
        <v>184</v>
      </c>
      <c r="H27" s="55"/>
      <c r="I27" s="176">
        <v>200</v>
      </c>
      <c r="J27" s="438" t="s">
        <v>135</v>
      </c>
      <c r="K27" s="438"/>
      <c r="L27" s="438"/>
      <c r="M27" s="438"/>
      <c r="N27" s="438"/>
      <c r="O27" s="438"/>
      <c r="P27" s="438"/>
      <c r="Q27" s="438"/>
      <c r="R27" s="52" t="s">
        <v>63</v>
      </c>
      <c r="U27" s="416"/>
      <c r="V27" s="53"/>
      <c r="W27" s="54"/>
      <c r="X27" s="55"/>
      <c r="Y27" s="67">
        <f t="shared" si="28"/>
        <v>0</v>
      </c>
      <c r="Z27" s="474"/>
      <c r="AA27" s="438"/>
      <c r="AB27" s="438"/>
      <c r="AC27" s="438"/>
      <c r="AD27" s="438"/>
      <c r="AE27" s="438"/>
      <c r="AF27" s="438"/>
      <c r="AG27" s="439"/>
      <c r="AH27" s="52"/>
      <c r="AK27" s="416"/>
      <c r="AL27" s="53"/>
      <c r="AM27" s="54"/>
      <c r="AN27" s="55"/>
      <c r="AO27" s="67">
        <f t="shared" si="29"/>
        <v>0</v>
      </c>
      <c r="AP27" s="474"/>
      <c r="AQ27" s="438"/>
      <c r="AR27" s="438"/>
      <c r="AS27" s="438"/>
      <c r="AT27" s="438"/>
      <c r="AU27" s="438"/>
      <c r="AV27" s="438"/>
      <c r="AW27" s="439"/>
      <c r="AX27" s="52"/>
      <c r="BA27" s="416"/>
      <c r="BB27" s="53"/>
      <c r="BC27" s="54"/>
      <c r="BD27" s="55"/>
      <c r="BE27" s="67">
        <f t="shared" si="30"/>
        <v>0</v>
      </c>
      <c r="BF27" s="474"/>
      <c r="BG27" s="438"/>
      <c r="BH27" s="438"/>
      <c r="BI27" s="438"/>
      <c r="BJ27" s="438"/>
      <c r="BK27" s="438"/>
      <c r="BL27" s="438"/>
      <c r="BM27" s="439"/>
      <c r="BN27" s="52"/>
    </row>
    <row r="28" spans="2:67" ht="15.75" thickBot="1" x14ac:dyDescent="0.3">
      <c r="E28" s="416"/>
      <c r="F28" s="53"/>
      <c r="G28" s="204">
        <v>43864</v>
      </c>
      <c r="H28" s="55"/>
      <c r="I28" s="207">
        <v>300</v>
      </c>
      <c r="J28" s="479" t="s">
        <v>138</v>
      </c>
      <c r="K28" s="472"/>
      <c r="L28" s="472"/>
      <c r="M28" s="472"/>
      <c r="N28" s="472"/>
      <c r="O28" s="472"/>
      <c r="P28" s="472"/>
      <c r="Q28" s="480"/>
      <c r="R28" s="52" t="s">
        <v>60</v>
      </c>
      <c r="U28" s="416"/>
      <c r="V28" s="53"/>
      <c r="W28" s="54"/>
      <c r="X28" s="55"/>
      <c r="Y28" s="67">
        <f t="shared" si="28"/>
        <v>0</v>
      </c>
      <c r="Z28" s="474"/>
      <c r="AA28" s="438"/>
      <c r="AB28" s="438"/>
      <c r="AC28" s="438"/>
      <c r="AD28" s="438"/>
      <c r="AE28" s="438"/>
      <c r="AF28" s="438"/>
      <c r="AG28" s="439"/>
      <c r="AH28" s="52"/>
      <c r="AK28" s="416"/>
      <c r="AL28" s="53"/>
      <c r="AM28" s="54"/>
      <c r="AN28" s="55"/>
      <c r="AO28" s="67">
        <f t="shared" si="29"/>
        <v>0</v>
      </c>
      <c r="AP28" s="474"/>
      <c r="AQ28" s="438"/>
      <c r="AR28" s="438"/>
      <c r="AS28" s="438"/>
      <c r="AT28" s="438"/>
      <c r="AU28" s="438"/>
      <c r="AV28" s="438"/>
      <c r="AW28" s="439"/>
      <c r="AX28" s="52"/>
      <c r="BA28" s="416"/>
      <c r="BB28" s="53"/>
      <c r="BC28" s="54"/>
      <c r="BD28" s="55"/>
      <c r="BE28" s="67">
        <f t="shared" si="30"/>
        <v>0</v>
      </c>
      <c r="BF28" s="474"/>
      <c r="BG28" s="438"/>
      <c r="BH28" s="438"/>
      <c r="BI28" s="438"/>
      <c r="BJ28" s="438"/>
      <c r="BK28" s="438"/>
      <c r="BL28" s="438"/>
      <c r="BM28" s="439"/>
      <c r="BN28" s="52"/>
    </row>
    <row r="29" spans="2:67" ht="14.45" thickBot="1" x14ac:dyDescent="0.3">
      <c r="E29" s="61"/>
      <c r="F29" s="421" t="s">
        <v>41</v>
      </c>
      <c r="G29" s="429"/>
      <c r="H29" s="62">
        <f>SUM(H23:H28)</f>
        <v>0</v>
      </c>
      <c r="I29" s="62">
        <f>SUM(I23:I28)</f>
        <v>1350</v>
      </c>
      <c r="J29" s="430"/>
      <c r="K29" s="430"/>
      <c r="L29" s="430"/>
      <c r="M29" s="430"/>
      <c r="N29" s="430"/>
      <c r="O29" s="430"/>
      <c r="P29" s="430"/>
      <c r="Q29" s="431"/>
      <c r="R29" s="63"/>
      <c r="U29" s="61"/>
      <c r="V29" s="421" t="s">
        <v>41</v>
      </c>
      <c r="W29" s="429"/>
      <c r="X29" s="62">
        <f>SUM(X23:X28)</f>
        <v>0</v>
      </c>
      <c r="Y29" s="62">
        <f>SUM(Y23:Y28)</f>
        <v>0</v>
      </c>
      <c r="Z29" s="430"/>
      <c r="AA29" s="430"/>
      <c r="AB29" s="430"/>
      <c r="AC29" s="430"/>
      <c r="AD29" s="430"/>
      <c r="AE29" s="430"/>
      <c r="AF29" s="430"/>
      <c r="AG29" s="431"/>
      <c r="AH29" s="63"/>
      <c r="AK29" s="61"/>
      <c r="AL29" s="421" t="s">
        <v>41</v>
      </c>
      <c r="AM29" s="429"/>
      <c r="AN29" s="62">
        <f>SUM(AN23:AN28)</f>
        <v>0</v>
      </c>
      <c r="AO29" s="62">
        <f>SUM(AO23:AO28)</f>
        <v>0</v>
      </c>
      <c r="AP29" s="430"/>
      <c r="AQ29" s="430"/>
      <c r="AR29" s="430"/>
      <c r="AS29" s="430"/>
      <c r="AT29" s="430"/>
      <c r="AU29" s="430"/>
      <c r="AV29" s="430"/>
      <c r="AW29" s="431"/>
      <c r="AX29" s="63"/>
      <c r="BA29" s="61"/>
      <c r="BB29" s="421" t="s">
        <v>41</v>
      </c>
      <c r="BC29" s="429"/>
      <c r="BD29" s="62">
        <f>SUM(BD23:BD28)</f>
        <v>0</v>
      </c>
      <c r="BE29" s="62">
        <f>SUM(BE23:BE28)</f>
        <v>0</v>
      </c>
      <c r="BF29" s="430"/>
      <c r="BG29" s="430"/>
      <c r="BH29" s="430"/>
      <c r="BI29" s="430"/>
      <c r="BJ29" s="430"/>
      <c r="BK29" s="430"/>
      <c r="BL29" s="430"/>
      <c r="BM29" s="431"/>
      <c r="BN29" s="63"/>
    </row>
    <row r="30" spans="2:67" ht="14.45" thickBot="1" x14ac:dyDescent="0.3">
      <c r="E30" s="64">
        <v>1</v>
      </c>
      <c r="F30" s="65"/>
      <c r="G30" s="204">
        <v>43955</v>
      </c>
      <c r="H30" s="55"/>
      <c r="I30" s="207">
        <v>300</v>
      </c>
      <c r="J30" s="479" t="s">
        <v>152</v>
      </c>
      <c r="K30" s="472"/>
      <c r="L30" s="472"/>
      <c r="M30" s="472"/>
      <c r="N30" s="472"/>
      <c r="O30" s="472"/>
      <c r="P30" s="472"/>
      <c r="Q30" s="480"/>
      <c r="R30" s="52" t="s">
        <v>60</v>
      </c>
      <c r="U30" s="64">
        <v>1</v>
      </c>
      <c r="V30" s="65"/>
      <c r="W30" s="66"/>
      <c r="X30" s="66"/>
      <c r="Y30" s="47">
        <f t="shared" ref="Y30:Y39" si="31">X30/$E$30</f>
        <v>0</v>
      </c>
      <c r="Z30" s="460"/>
      <c r="AA30" s="460"/>
      <c r="AB30" s="460"/>
      <c r="AC30" s="460"/>
      <c r="AD30" s="460"/>
      <c r="AE30" s="460"/>
      <c r="AF30" s="460"/>
      <c r="AG30" s="461"/>
      <c r="AH30" s="48"/>
      <c r="AK30" s="64">
        <v>1</v>
      </c>
      <c r="AL30" s="65"/>
      <c r="AM30" s="66"/>
      <c r="AN30" s="66"/>
      <c r="AO30" s="47">
        <f t="shared" ref="AO30:AO39" si="32">AN30/$E$30</f>
        <v>0</v>
      </c>
      <c r="AP30" s="460"/>
      <c r="AQ30" s="460"/>
      <c r="AR30" s="460"/>
      <c r="AS30" s="460"/>
      <c r="AT30" s="460"/>
      <c r="AU30" s="460"/>
      <c r="AV30" s="460"/>
      <c r="AW30" s="461"/>
      <c r="AX30" s="48"/>
      <c r="BA30" s="64">
        <v>1</v>
      </c>
      <c r="BB30" s="65"/>
      <c r="BC30" s="66"/>
      <c r="BD30" s="66"/>
      <c r="BE30" s="47">
        <f t="shared" ref="BE30:BE39" si="33">BD30/$E$30</f>
        <v>0</v>
      </c>
      <c r="BF30" s="460"/>
      <c r="BG30" s="460"/>
      <c r="BH30" s="460"/>
      <c r="BI30" s="460"/>
      <c r="BJ30" s="460"/>
      <c r="BK30" s="460"/>
      <c r="BL30" s="460"/>
      <c r="BM30" s="461"/>
      <c r="BN30" s="48"/>
    </row>
    <row r="31" spans="2:67" x14ac:dyDescent="0.25">
      <c r="E31" s="415"/>
      <c r="F31" s="69"/>
      <c r="G31" s="204">
        <v>44048</v>
      </c>
      <c r="H31" s="55"/>
      <c r="I31" s="207">
        <v>300</v>
      </c>
      <c r="J31" s="479" t="s">
        <v>158</v>
      </c>
      <c r="K31" s="472"/>
      <c r="L31" s="472"/>
      <c r="M31" s="472"/>
      <c r="N31" s="472"/>
      <c r="O31" s="472"/>
      <c r="P31" s="472"/>
      <c r="Q31" s="480"/>
      <c r="R31" s="52" t="s">
        <v>60</v>
      </c>
      <c r="U31" s="415"/>
      <c r="V31" s="69"/>
      <c r="W31" s="70"/>
      <c r="X31" s="71"/>
      <c r="Y31" s="67">
        <f t="shared" si="31"/>
        <v>0</v>
      </c>
      <c r="Z31" s="418"/>
      <c r="AA31" s="419"/>
      <c r="AB31" s="419"/>
      <c r="AC31" s="419"/>
      <c r="AD31" s="419"/>
      <c r="AE31" s="419"/>
      <c r="AF31" s="419"/>
      <c r="AG31" s="420"/>
      <c r="AH31" s="52"/>
      <c r="AK31" s="415"/>
      <c r="AL31" s="69"/>
      <c r="AM31" s="70"/>
      <c r="AN31" s="71"/>
      <c r="AO31" s="67">
        <f t="shared" si="32"/>
        <v>0</v>
      </c>
      <c r="AP31" s="418"/>
      <c r="AQ31" s="419"/>
      <c r="AR31" s="419"/>
      <c r="AS31" s="419"/>
      <c r="AT31" s="419"/>
      <c r="AU31" s="419"/>
      <c r="AV31" s="419"/>
      <c r="AW31" s="420"/>
      <c r="AX31" s="52"/>
      <c r="BA31" s="415"/>
      <c r="BB31" s="69"/>
      <c r="BC31" s="70"/>
      <c r="BD31" s="71"/>
      <c r="BE31" s="67">
        <f t="shared" si="33"/>
        <v>0</v>
      </c>
      <c r="BF31" s="418"/>
      <c r="BG31" s="419"/>
      <c r="BH31" s="419"/>
      <c r="BI31" s="419"/>
      <c r="BJ31" s="419"/>
      <c r="BK31" s="419"/>
      <c r="BL31" s="419"/>
      <c r="BM31" s="420"/>
      <c r="BN31" s="52"/>
    </row>
    <row r="32" spans="2:67" x14ac:dyDescent="0.25">
      <c r="E32" s="416"/>
      <c r="F32" s="69"/>
      <c r="G32" s="266">
        <v>43867</v>
      </c>
      <c r="H32" s="73"/>
      <c r="I32" s="207">
        <v>300</v>
      </c>
      <c r="J32" s="479" t="s">
        <v>182</v>
      </c>
      <c r="K32" s="472"/>
      <c r="L32" s="472"/>
      <c r="M32" s="472"/>
      <c r="N32" s="472"/>
      <c r="O32" s="472"/>
      <c r="P32" s="472"/>
      <c r="Q32" s="480"/>
      <c r="R32" s="52" t="s">
        <v>60</v>
      </c>
      <c r="U32" s="416"/>
      <c r="V32" s="69"/>
      <c r="W32" s="70"/>
      <c r="X32" s="73"/>
      <c r="Y32" s="67">
        <f t="shared" si="31"/>
        <v>0</v>
      </c>
      <c r="Z32" s="418"/>
      <c r="AA32" s="419"/>
      <c r="AB32" s="419"/>
      <c r="AC32" s="419"/>
      <c r="AD32" s="419"/>
      <c r="AE32" s="419"/>
      <c r="AF32" s="419"/>
      <c r="AG32" s="420"/>
      <c r="AH32" s="52"/>
      <c r="AK32" s="416"/>
      <c r="AL32" s="69"/>
      <c r="AM32" s="70"/>
      <c r="AN32" s="73"/>
      <c r="AO32" s="67">
        <f t="shared" si="32"/>
        <v>0</v>
      </c>
      <c r="AP32" s="418"/>
      <c r="AQ32" s="419"/>
      <c r="AR32" s="419"/>
      <c r="AS32" s="419"/>
      <c r="AT32" s="419"/>
      <c r="AU32" s="419"/>
      <c r="AV32" s="419"/>
      <c r="AW32" s="420"/>
      <c r="AX32" s="52"/>
      <c r="BA32" s="416"/>
      <c r="BB32" s="69"/>
      <c r="BC32" s="70"/>
      <c r="BD32" s="73"/>
      <c r="BE32" s="67">
        <f t="shared" si="33"/>
        <v>0</v>
      </c>
      <c r="BF32" s="418"/>
      <c r="BG32" s="419"/>
      <c r="BH32" s="419"/>
      <c r="BI32" s="419"/>
      <c r="BJ32" s="419"/>
      <c r="BK32" s="419"/>
      <c r="BL32" s="419"/>
      <c r="BM32" s="420"/>
      <c r="BN32" s="52"/>
    </row>
    <row r="33" spans="5:66" x14ac:dyDescent="0.25">
      <c r="E33" s="416"/>
      <c r="F33" s="69"/>
      <c r="G33" s="266" t="s">
        <v>186</v>
      </c>
      <c r="H33" s="73"/>
      <c r="I33" s="207">
        <v>300</v>
      </c>
      <c r="J33" s="479" t="s">
        <v>185</v>
      </c>
      <c r="K33" s="472"/>
      <c r="L33" s="472"/>
      <c r="M33" s="472"/>
      <c r="N33" s="472"/>
      <c r="O33" s="472"/>
      <c r="P33" s="472"/>
      <c r="Q33" s="480"/>
      <c r="R33" s="52" t="s">
        <v>60</v>
      </c>
      <c r="U33" s="416"/>
      <c r="V33" s="69"/>
      <c r="W33" s="70"/>
      <c r="X33" s="73"/>
      <c r="Y33" s="67">
        <f t="shared" si="31"/>
        <v>0</v>
      </c>
      <c r="Z33" s="418"/>
      <c r="AA33" s="419"/>
      <c r="AB33" s="419"/>
      <c r="AC33" s="419"/>
      <c r="AD33" s="419"/>
      <c r="AE33" s="419"/>
      <c r="AF33" s="419"/>
      <c r="AG33" s="420"/>
      <c r="AH33" s="52"/>
      <c r="AK33" s="416"/>
      <c r="AL33" s="69"/>
      <c r="AM33" s="70"/>
      <c r="AN33" s="73"/>
      <c r="AO33" s="67">
        <f t="shared" si="32"/>
        <v>0</v>
      </c>
      <c r="AP33" s="418"/>
      <c r="AQ33" s="419"/>
      <c r="AR33" s="419"/>
      <c r="AS33" s="419"/>
      <c r="AT33" s="419"/>
      <c r="AU33" s="419"/>
      <c r="AV33" s="419"/>
      <c r="AW33" s="420"/>
      <c r="AX33" s="52"/>
      <c r="BA33" s="416"/>
      <c r="BB33" s="69"/>
      <c r="BC33" s="70"/>
      <c r="BD33" s="73"/>
      <c r="BE33" s="67">
        <f t="shared" si="33"/>
        <v>0</v>
      </c>
      <c r="BF33" s="418"/>
      <c r="BG33" s="419"/>
      <c r="BH33" s="419"/>
      <c r="BI33" s="419"/>
      <c r="BJ33" s="419"/>
      <c r="BK33" s="419"/>
      <c r="BL33" s="419"/>
      <c r="BM33" s="420"/>
      <c r="BN33" s="52"/>
    </row>
    <row r="34" spans="5:66" x14ac:dyDescent="0.25">
      <c r="E34" s="416"/>
      <c r="F34" s="69"/>
      <c r="G34" s="266" t="s">
        <v>186</v>
      </c>
      <c r="H34" s="73"/>
      <c r="I34" s="67">
        <v>300</v>
      </c>
      <c r="J34" s="476" t="s">
        <v>191</v>
      </c>
      <c r="K34" s="477"/>
      <c r="L34" s="477"/>
      <c r="M34" s="477"/>
      <c r="N34" s="477"/>
      <c r="O34" s="477"/>
      <c r="P34" s="477"/>
      <c r="Q34" s="478"/>
      <c r="R34" s="52" t="s">
        <v>62</v>
      </c>
      <c r="U34" s="416"/>
      <c r="V34" s="69"/>
      <c r="W34" s="70"/>
      <c r="X34" s="73"/>
      <c r="Y34" s="67">
        <f t="shared" si="31"/>
        <v>0</v>
      </c>
      <c r="Z34" s="418"/>
      <c r="AA34" s="419"/>
      <c r="AB34" s="419"/>
      <c r="AC34" s="419"/>
      <c r="AD34" s="419"/>
      <c r="AE34" s="419"/>
      <c r="AF34" s="419"/>
      <c r="AG34" s="420"/>
      <c r="AH34" s="52"/>
      <c r="AK34" s="416"/>
      <c r="AL34" s="69"/>
      <c r="AM34" s="70"/>
      <c r="AN34" s="73"/>
      <c r="AO34" s="67">
        <f t="shared" si="32"/>
        <v>0</v>
      </c>
      <c r="AP34" s="418"/>
      <c r="AQ34" s="419"/>
      <c r="AR34" s="419"/>
      <c r="AS34" s="419"/>
      <c r="AT34" s="419"/>
      <c r="AU34" s="419"/>
      <c r="AV34" s="419"/>
      <c r="AW34" s="420"/>
      <c r="AX34" s="52"/>
      <c r="BA34" s="416"/>
      <c r="BB34" s="69"/>
      <c r="BC34" s="70"/>
      <c r="BD34" s="73"/>
      <c r="BE34" s="67">
        <f t="shared" si="33"/>
        <v>0</v>
      </c>
      <c r="BF34" s="418"/>
      <c r="BG34" s="419"/>
      <c r="BH34" s="419"/>
      <c r="BI34" s="419"/>
      <c r="BJ34" s="419"/>
      <c r="BK34" s="419"/>
      <c r="BL34" s="419"/>
      <c r="BM34" s="420"/>
      <c r="BN34" s="52"/>
    </row>
    <row r="35" spans="5:66" x14ac:dyDescent="0.25">
      <c r="E35" s="416"/>
      <c r="F35" s="74"/>
      <c r="G35" s="266" t="s">
        <v>186</v>
      </c>
      <c r="H35" s="73"/>
      <c r="I35" s="67">
        <v>100</v>
      </c>
      <c r="J35" s="476" t="s">
        <v>51</v>
      </c>
      <c r="K35" s="477"/>
      <c r="L35" s="477"/>
      <c r="M35" s="477"/>
      <c r="N35" s="477"/>
      <c r="O35" s="477"/>
      <c r="P35" s="477"/>
      <c r="Q35" s="478"/>
      <c r="R35" s="52" t="s">
        <v>61</v>
      </c>
      <c r="U35" s="416"/>
      <c r="V35" s="74"/>
      <c r="W35" s="70"/>
      <c r="X35" s="73"/>
      <c r="Y35" s="67">
        <f t="shared" si="31"/>
        <v>0</v>
      </c>
      <c r="Z35" s="418"/>
      <c r="AA35" s="419"/>
      <c r="AB35" s="419"/>
      <c r="AC35" s="419"/>
      <c r="AD35" s="419"/>
      <c r="AE35" s="419"/>
      <c r="AF35" s="419"/>
      <c r="AG35" s="420"/>
      <c r="AH35" s="52"/>
      <c r="AK35" s="416"/>
      <c r="AL35" s="74"/>
      <c r="AM35" s="70"/>
      <c r="AN35" s="73"/>
      <c r="AO35" s="67">
        <f t="shared" si="32"/>
        <v>0</v>
      </c>
      <c r="AP35" s="418"/>
      <c r="AQ35" s="419"/>
      <c r="AR35" s="419"/>
      <c r="AS35" s="419"/>
      <c r="AT35" s="419"/>
      <c r="AU35" s="419"/>
      <c r="AV35" s="419"/>
      <c r="AW35" s="420"/>
      <c r="AX35" s="52"/>
      <c r="BA35" s="416"/>
      <c r="BB35" s="74"/>
      <c r="BC35" s="70"/>
      <c r="BD35" s="73"/>
      <c r="BE35" s="67">
        <f t="shared" si="33"/>
        <v>0</v>
      </c>
      <c r="BF35" s="418"/>
      <c r="BG35" s="419"/>
      <c r="BH35" s="419"/>
      <c r="BI35" s="419"/>
      <c r="BJ35" s="419"/>
      <c r="BK35" s="419"/>
      <c r="BL35" s="419"/>
      <c r="BM35" s="420"/>
      <c r="BN35" s="52"/>
    </row>
    <row r="36" spans="5:66" x14ac:dyDescent="0.25">
      <c r="E36" s="416"/>
      <c r="F36" s="74"/>
      <c r="G36" s="266" t="s">
        <v>186</v>
      </c>
      <c r="H36" s="73"/>
      <c r="I36" s="67">
        <v>750</v>
      </c>
      <c r="J36" s="476" t="s">
        <v>192</v>
      </c>
      <c r="K36" s="477"/>
      <c r="L36" s="477"/>
      <c r="M36" s="477"/>
      <c r="N36" s="477"/>
      <c r="O36" s="477"/>
      <c r="P36" s="477"/>
      <c r="Q36" s="478"/>
      <c r="R36" s="52" t="s">
        <v>59</v>
      </c>
      <c r="U36" s="416"/>
      <c r="V36" s="74"/>
      <c r="W36" s="70"/>
      <c r="X36" s="73"/>
      <c r="Y36" s="67">
        <f t="shared" si="31"/>
        <v>0</v>
      </c>
      <c r="Z36" s="418"/>
      <c r="AA36" s="419"/>
      <c r="AB36" s="419"/>
      <c r="AC36" s="419"/>
      <c r="AD36" s="419"/>
      <c r="AE36" s="419"/>
      <c r="AF36" s="419"/>
      <c r="AG36" s="420"/>
      <c r="AH36" s="52"/>
      <c r="AK36" s="416"/>
      <c r="AL36" s="74"/>
      <c r="AM36" s="70"/>
      <c r="AN36" s="73"/>
      <c r="AO36" s="67">
        <f t="shared" si="32"/>
        <v>0</v>
      </c>
      <c r="AP36" s="418"/>
      <c r="AQ36" s="419"/>
      <c r="AR36" s="419"/>
      <c r="AS36" s="419"/>
      <c r="AT36" s="419"/>
      <c r="AU36" s="419"/>
      <c r="AV36" s="419"/>
      <c r="AW36" s="420"/>
      <c r="AX36" s="52"/>
      <c r="BA36" s="416"/>
      <c r="BB36" s="74"/>
      <c r="BC36" s="70"/>
      <c r="BD36" s="73"/>
      <c r="BE36" s="67">
        <f t="shared" si="33"/>
        <v>0</v>
      </c>
      <c r="BF36" s="418"/>
      <c r="BG36" s="419"/>
      <c r="BH36" s="419"/>
      <c r="BI36" s="419"/>
      <c r="BJ36" s="419"/>
      <c r="BK36" s="419"/>
      <c r="BL36" s="419"/>
      <c r="BM36" s="420"/>
      <c r="BN36" s="52"/>
    </row>
    <row r="37" spans="5:66" x14ac:dyDescent="0.25">
      <c r="E37" s="416"/>
      <c r="F37" s="74"/>
      <c r="G37" s="266" t="s">
        <v>186</v>
      </c>
      <c r="H37" s="73"/>
      <c r="I37" s="67">
        <v>750</v>
      </c>
      <c r="J37" s="476" t="s">
        <v>192</v>
      </c>
      <c r="K37" s="477"/>
      <c r="L37" s="477"/>
      <c r="M37" s="477"/>
      <c r="N37" s="477"/>
      <c r="O37" s="477"/>
      <c r="P37" s="477"/>
      <c r="Q37" s="478"/>
      <c r="R37" s="52" t="s">
        <v>59</v>
      </c>
      <c r="U37" s="416"/>
      <c r="V37" s="74"/>
      <c r="W37" s="70"/>
      <c r="X37" s="73"/>
      <c r="Y37" s="67">
        <f t="shared" si="31"/>
        <v>0</v>
      </c>
      <c r="Z37" s="418"/>
      <c r="AA37" s="419"/>
      <c r="AB37" s="419"/>
      <c r="AC37" s="419"/>
      <c r="AD37" s="419"/>
      <c r="AE37" s="419"/>
      <c r="AF37" s="419"/>
      <c r="AG37" s="420"/>
      <c r="AH37" s="52"/>
      <c r="AK37" s="416"/>
      <c r="AL37" s="74"/>
      <c r="AM37" s="70"/>
      <c r="AN37" s="73"/>
      <c r="AO37" s="67">
        <f t="shared" si="32"/>
        <v>0</v>
      </c>
      <c r="AP37" s="418"/>
      <c r="AQ37" s="419"/>
      <c r="AR37" s="419"/>
      <c r="AS37" s="419"/>
      <c r="AT37" s="419"/>
      <c r="AU37" s="419"/>
      <c r="AV37" s="419"/>
      <c r="AW37" s="420"/>
      <c r="AX37" s="52"/>
      <c r="BA37" s="416"/>
      <c r="BB37" s="74"/>
      <c r="BC37" s="70"/>
      <c r="BD37" s="73"/>
      <c r="BE37" s="67">
        <f t="shared" si="33"/>
        <v>0</v>
      </c>
      <c r="BF37" s="418"/>
      <c r="BG37" s="419"/>
      <c r="BH37" s="419"/>
      <c r="BI37" s="419"/>
      <c r="BJ37" s="419"/>
      <c r="BK37" s="419"/>
      <c r="BL37" s="419"/>
      <c r="BM37" s="420"/>
      <c r="BN37" s="52"/>
    </row>
    <row r="38" spans="5:66" x14ac:dyDescent="0.25">
      <c r="E38" s="416"/>
      <c r="F38" s="74"/>
      <c r="G38" s="236"/>
      <c r="H38" s="73"/>
      <c r="I38" s="67">
        <f t="shared" ref="I38:I39" si="34">H38/$E$30</f>
        <v>0</v>
      </c>
      <c r="J38" s="418"/>
      <c r="K38" s="419"/>
      <c r="L38" s="419"/>
      <c r="M38" s="419"/>
      <c r="N38" s="419"/>
      <c r="O38" s="419"/>
      <c r="P38" s="419"/>
      <c r="Q38" s="420"/>
      <c r="R38" s="52"/>
      <c r="U38" s="416"/>
      <c r="V38" s="74"/>
      <c r="W38" s="70"/>
      <c r="X38" s="73"/>
      <c r="Y38" s="67">
        <f t="shared" si="31"/>
        <v>0</v>
      </c>
      <c r="Z38" s="418"/>
      <c r="AA38" s="419"/>
      <c r="AB38" s="419"/>
      <c r="AC38" s="419"/>
      <c r="AD38" s="419"/>
      <c r="AE38" s="419"/>
      <c r="AF38" s="419"/>
      <c r="AG38" s="420"/>
      <c r="AH38" s="52"/>
      <c r="AK38" s="416"/>
      <c r="AL38" s="74"/>
      <c r="AM38" s="70"/>
      <c r="AN38" s="73"/>
      <c r="AO38" s="67">
        <f t="shared" si="32"/>
        <v>0</v>
      </c>
      <c r="AP38" s="418"/>
      <c r="AQ38" s="419"/>
      <c r="AR38" s="419"/>
      <c r="AS38" s="419"/>
      <c r="AT38" s="419"/>
      <c r="AU38" s="419"/>
      <c r="AV38" s="419"/>
      <c r="AW38" s="420"/>
      <c r="AX38" s="52"/>
      <c r="BA38" s="416"/>
      <c r="BB38" s="74"/>
      <c r="BC38" s="70"/>
      <c r="BD38" s="73"/>
      <c r="BE38" s="67">
        <f t="shared" si="33"/>
        <v>0</v>
      </c>
      <c r="BF38" s="418"/>
      <c r="BG38" s="419"/>
      <c r="BH38" s="419"/>
      <c r="BI38" s="419"/>
      <c r="BJ38" s="419"/>
      <c r="BK38" s="419"/>
      <c r="BL38" s="419"/>
      <c r="BM38" s="420"/>
      <c r="BN38" s="52"/>
    </row>
    <row r="39" spans="5:66" ht="15.75" thickBot="1" x14ac:dyDescent="0.3">
      <c r="E39" s="417"/>
      <c r="F39" s="78"/>
      <c r="G39" s="237"/>
      <c r="H39" s="80"/>
      <c r="I39" s="67">
        <f t="shared" si="34"/>
        <v>0</v>
      </c>
      <c r="J39" s="455"/>
      <c r="K39" s="456"/>
      <c r="L39" s="456"/>
      <c r="M39" s="456"/>
      <c r="N39" s="456"/>
      <c r="O39" s="456"/>
      <c r="P39" s="456"/>
      <c r="Q39" s="457"/>
      <c r="R39" s="52"/>
      <c r="U39" s="417"/>
      <c r="V39" s="78"/>
      <c r="W39" s="79"/>
      <c r="X39" s="80"/>
      <c r="Y39" s="67">
        <f t="shared" si="31"/>
        <v>0</v>
      </c>
      <c r="Z39" s="455"/>
      <c r="AA39" s="456"/>
      <c r="AB39" s="456"/>
      <c r="AC39" s="456"/>
      <c r="AD39" s="456"/>
      <c r="AE39" s="456"/>
      <c r="AF39" s="456"/>
      <c r="AG39" s="457"/>
      <c r="AH39" s="52"/>
      <c r="AK39" s="417"/>
      <c r="AL39" s="78"/>
      <c r="AM39" s="79"/>
      <c r="AN39" s="80"/>
      <c r="AO39" s="67">
        <f t="shared" si="32"/>
        <v>0</v>
      </c>
      <c r="AP39" s="455"/>
      <c r="AQ39" s="456"/>
      <c r="AR39" s="456"/>
      <c r="AS39" s="456"/>
      <c r="AT39" s="456"/>
      <c r="AU39" s="456"/>
      <c r="AV39" s="456"/>
      <c r="AW39" s="457"/>
      <c r="AX39" s="52"/>
      <c r="BA39" s="417"/>
      <c r="BB39" s="78"/>
      <c r="BC39" s="79"/>
      <c r="BD39" s="80"/>
      <c r="BE39" s="67">
        <f t="shared" si="33"/>
        <v>0</v>
      </c>
      <c r="BF39" s="455"/>
      <c r="BG39" s="456"/>
      <c r="BH39" s="456"/>
      <c r="BI39" s="456"/>
      <c r="BJ39" s="456"/>
      <c r="BK39" s="456"/>
      <c r="BL39" s="456"/>
      <c r="BM39" s="457"/>
      <c r="BN39" s="52"/>
    </row>
    <row r="40" spans="5:66" ht="15.75" thickBot="1" x14ac:dyDescent="0.3">
      <c r="E40" s="61"/>
      <c r="F40" s="421" t="s">
        <v>42</v>
      </c>
      <c r="G40" s="429"/>
      <c r="H40" s="81">
        <f>SUM(H30:H39)</f>
        <v>0</v>
      </c>
      <c r="I40" s="81">
        <f>SUM(I30:I39)</f>
        <v>3100</v>
      </c>
      <c r="J40" s="430"/>
      <c r="K40" s="430"/>
      <c r="L40" s="430"/>
      <c r="M40" s="430"/>
      <c r="N40" s="430"/>
      <c r="O40" s="430"/>
      <c r="P40" s="430"/>
      <c r="Q40" s="431"/>
      <c r="R40" s="63"/>
      <c r="U40" s="61"/>
      <c r="V40" s="421" t="s">
        <v>42</v>
      </c>
      <c r="W40" s="429"/>
      <c r="X40" s="81">
        <f>SUM(X30:X39)</f>
        <v>0</v>
      </c>
      <c r="Y40" s="81">
        <f>SUM(Y30:Y39)</f>
        <v>0</v>
      </c>
      <c r="Z40" s="430"/>
      <c r="AA40" s="430"/>
      <c r="AB40" s="430"/>
      <c r="AC40" s="430"/>
      <c r="AD40" s="430"/>
      <c r="AE40" s="430"/>
      <c r="AF40" s="430"/>
      <c r="AG40" s="431"/>
      <c r="AH40" s="63"/>
      <c r="AK40" s="61"/>
      <c r="AL40" s="421" t="s">
        <v>42</v>
      </c>
      <c r="AM40" s="429"/>
      <c r="AN40" s="81">
        <f>SUM(AN30:AN39)</f>
        <v>0</v>
      </c>
      <c r="AO40" s="81">
        <f>SUM(AO30:AO39)</f>
        <v>0</v>
      </c>
      <c r="AP40" s="430"/>
      <c r="AQ40" s="430"/>
      <c r="AR40" s="430"/>
      <c r="AS40" s="430"/>
      <c r="AT40" s="430"/>
      <c r="AU40" s="430"/>
      <c r="AV40" s="430"/>
      <c r="AW40" s="431"/>
      <c r="AX40" s="63"/>
      <c r="BA40" s="61"/>
      <c r="BB40" s="421" t="s">
        <v>42</v>
      </c>
      <c r="BC40" s="429"/>
      <c r="BD40" s="81">
        <f>SUM(BD30:BD39)</f>
        <v>0</v>
      </c>
      <c r="BE40" s="81">
        <f>SUM(BE30:BE39)</f>
        <v>0</v>
      </c>
      <c r="BF40" s="430"/>
      <c r="BG40" s="430"/>
      <c r="BH40" s="430"/>
      <c r="BI40" s="430"/>
      <c r="BJ40" s="430"/>
      <c r="BK40" s="430"/>
      <c r="BL40" s="430"/>
      <c r="BM40" s="431"/>
      <c r="BN40" s="63"/>
    </row>
    <row r="41" spans="5:66" ht="15.75" thickBot="1" x14ac:dyDescent="0.3">
      <c r="E41" s="82">
        <v>1</v>
      </c>
      <c r="F41" s="65"/>
      <c r="G41" s="266">
        <v>43929</v>
      </c>
      <c r="H41" s="66"/>
      <c r="I41" s="47">
        <v>300</v>
      </c>
      <c r="J41" s="479" t="s">
        <v>206</v>
      </c>
      <c r="K41" s="438"/>
      <c r="L41" s="438"/>
      <c r="M41" s="438"/>
      <c r="N41" s="438"/>
      <c r="O41" s="438"/>
      <c r="P41" s="438"/>
      <c r="Q41" s="439"/>
      <c r="R41" s="68" t="s">
        <v>60</v>
      </c>
      <c r="U41" s="82">
        <v>1</v>
      </c>
      <c r="V41" s="65"/>
      <c r="W41" s="66"/>
      <c r="X41" s="66"/>
      <c r="Y41" s="47">
        <f>X41/$E$41</f>
        <v>0</v>
      </c>
      <c r="Z41" s="458"/>
      <c r="AA41" s="458"/>
      <c r="AB41" s="458"/>
      <c r="AC41" s="458"/>
      <c r="AD41" s="458"/>
      <c r="AE41" s="458"/>
      <c r="AF41" s="458"/>
      <c r="AG41" s="459"/>
      <c r="AH41" s="68"/>
      <c r="AK41" s="82">
        <v>1</v>
      </c>
      <c r="AL41" s="65"/>
      <c r="AM41" s="66"/>
      <c r="AN41" s="66"/>
      <c r="AO41" s="47">
        <f>AN41/$E$41</f>
        <v>0</v>
      </c>
      <c r="AP41" s="458"/>
      <c r="AQ41" s="458"/>
      <c r="AR41" s="458"/>
      <c r="AS41" s="458"/>
      <c r="AT41" s="458"/>
      <c r="AU41" s="458"/>
      <c r="AV41" s="458"/>
      <c r="AW41" s="459"/>
      <c r="AX41" s="68"/>
      <c r="BA41" s="82">
        <v>1</v>
      </c>
      <c r="BB41" s="65"/>
      <c r="BC41" s="66"/>
      <c r="BD41" s="66"/>
      <c r="BE41" s="47">
        <f>BD41/$E$41</f>
        <v>0</v>
      </c>
      <c r="BF41" s="458"/>
      <c r="BG41" s="458"/>
      <c r="BH41" s="458"/>
      <c r="BI41" s="458"/>
      <c r="BJ41" s="458"/>
      <c r="BK41" s="458"/>
      <c r="BL41" s="458"/>
      <c r="BM41" s="459"/>
      <c r="BN41" s="68"/>
    </row>
    <row r="42" spans="5:66" x14ac:dyDescent="0.25">
      <c r="E42" s="436"/>
      <c r="F42" s="84"/>
      <c r="G42" s="205">
        <v>43960</v>
      </c>
      <c r="H42" s="49"/>
      <c r="I42" s="176">
        <v>300</v>
      </c>
      <c r="J42" s="479" t="s">
        <v>212</v>
      </c>
      <c r="K42" s="438"/>
      <c r="L42" s="438"/>
      <c r="M42" s="438"/>
      <c r="N42" s="438"/>
      <c r="O42" s="438"/>
      <c r="P42" s="438"/>
      <c r="Q42" s="439"/>
      <c r="R42" s="68" t="s">
        <v>60</v>
      </c>
      <c r="U42" s="436"/>
      <c r="V42" s="84"/>
      <c r="W42" s="50"/>
      <c r="X42" s="49"/>
      <c r="Y42" s="176">
        <f t="shared" ref="Y42:Y50" si="35">X42/$E$41</f>
        <v>0</v>
      </c>
      <c r="Z42" s="444"/>
      <c r="AA42" s="445"/>
      <c r="AB42" s="445"/>
      <c r="AC42" s="445"/>
      <c r="AD42" s="445"/>
      <c r="AE42" s="445"/>
      <c r="AF42" s="445"/>
      <c r="AG42" s="446"/>
      <c r="AH42" s="68"/>
      <c r="AK42" s="436"/>
      <c r="AL42" s="84"/>
      <c r="AM42" s="50"/>
      <c r="AN42" s="49"/>
      <c r="AO42" s="176">
        <f t="shared" ref="AO42:AO50" si="36">AN42/$E$41</f>
        <v>0</v>
      </c>
      <c r="AP42" s="444"/>
      <c r="AQ42" s="445"/>
      <c r="AR42" s="445"/>
      <c r="AS42" s="445"/>
      <c r="AT42" s="445"/>
      <c r="AU42" s="445"/>
      <c r="AV42" s="445"/>
      <c r="AW42" s="446"/>
      <c r="AX42" s="68"/>
      <c r="BA42" s="436"/>
      <c r="BB42" s="84"/>
      <c r="BC42" s="50"/>
      <c r="BD42" s="49"/>
      <c r="BE42" s="176">
        <f t="shared" ref="BE42:BE50" si="37">BD42/$E$41</f>
        <v>0</v>
      </c>
      <c r="BF42" s="444"/>
      <c r="BG42" s="445"/>
      <c r="BH42" s="445"/>
      <c r="BI42" s="445"/>
      <c r="BJ42" s="445"/>
      <c r="BK42" s="445"/>
      <c r="BL42" s="445"/>
      <c r="BM42" s="446"/>
      <c r="BN42" s="68"/>
    </row>
    <row r="43" spans="5:66" x14ac:dyDescent="0.25">
      <c r="E43" s="436"/>
      <c r="F43" s="83"/>
      <c r="G43" s="54" t="s">
        <v>226</v>
      </c>
      <c r="H43" s="53"/>
      <c r="I43" s="176">
        <v>750</v>
      </c>
      <c r="J43" s="481" t="s">
        <v>225</v>
      </c>
      <c r="K43" s="482"/>
      <c r="L43" s="482"/>
      <c r="M43" s="482"/>
      <c r="N43" s="482"/>
      <c r="O43" s="482"/>
      <c r="P43" s="482"/>
      <c r="Q43" s="483"/>
      <c r="R43" s="68" t="s">
        <v>59</v>
      </c>
      <c r="U43" s="436"/>
      <c r="V43" s="83"/>
      <c r="W43" s="54"/>
      <c r="X43" s="53"/>
      <c r="Y43" s="176">
        <f t="shared" si="35"/>
        <v>0</v>
      </c>
      <c r="Z43" s="447"/>
      <c r="AA43" s="448"/>
      <c r="AB43" s="448"/>
      <c r="AC43" s="448"/>
      <c r="AD43" s="448"/>
      <c r="AE43" s="448"/>
      <c r="AF43" s="448"/>
      <c r="AG43" s="449"/>
      <c r="AH43" s="68"/>
      <c r="AK43" s="436"/>
      <c r="AL43" s="83"/>
      <c r="AM43" s="54"/>
      <c r="AN43" s="53"/>
      <c r="AO43" s="176">
        <f t="shared" si="36"/>
        <v>0</v>
      </c>
      <c r="AP43" s="447"/>
      <c r="AQ43" s="448"/>
      <c r="AR43" s="448"/>
      <c r="AS43" s="448"/>
      <c r="AT43" s="448"/>
      <c r="AU43" s="448"/>
      <c r="AV43" s="448"/>
      <c r="AW43" s="449"/>
      <c r="AX43" s="68"/>
      <c r="BA43" s="436"/>
      <c r="BB43" s="83"/>
      <c r="BC43" s="54"/>
      <c r="BD43" s="53"/>
      <c r="BE43" s="176">
        <f t="shared" si="37"/>
        <v>0</v>
      </c>
      <c r="BF43" s="447"/>
      <c r="BG43" s="448"/>
      <c r="BH43" s="448"/>
      <c r="BI43" s="448"/>
      <c r="BJ43" s="448"/>
      <c r="BK43" s="448"/>
      <c r="BL43" s="448"/>
      <c r="BM43" s="449"/>
      <c r="BN43" s="68"/>
    </row>
    <row r="44" spans="5:66" x14ac:dyDescent="0.25">
      <c r="E44" s="436"/>
      <c r="F44" s="83"/>
      <c r="G44" s="54" t="s">
        <v>226</v>
      </c>
      <c r="H44" s="53"/>
      <c r="I44" s="176">
        <v>100</v>
      </c>
      <c r="J44" s="481" t="s">
        <v>227</v>
      </c>
      <c r="K44" s="482"/>
      <c r="L44" s="482"/>
      <c r="M44" s="482"/>
      <c r="N44" s="482"/>
      <c r="O44" s="482"/>
      <c r="P44" s="482"/>
      <c r="Q44" s="483"/>
      <c r="R44" s="68" t="s">
        <v>61</v>
      </c>
      <c r="U44" s="436"/>
      <c r="V44" s="83"/>
      <c r="W44" s="54"/>
      <c r="X44" s="53"/>
      <c r="Y44" s="176">
        <f t="shared" si="35"/>
        <v>0</v>
      </c>
      <c r="Z44" s="447"/>
      <c r="AA44" s="448"/>
      <c r="AB44" s="448"/>
      <c r="AC44" s="448"/>
      <c r="AD44" s="448"/>
      <c r="AE44" s="448"/>
      <c r="AF44" s="448"/>
      <c r="AG44" s="449"/>
      <c r="AH44" s="68"/>
      <c r="AK44" s="436"/>
      <c r="AL44" s="83"/>
      <c r="AM44" s="54"/>
      <c r="AN44" s="53"/>
      <c r="AO44" s="176">
        <f t="shared" si="36"/>
        <v>0</v>
      </c>
      <c r="AP44" s="447"/>
      <c r="AQ44" s="448"/>
      <c r="AR44" s="448"/>
      <c r="AS44" s="448"/>
      <c r="AT44" s="448"/>
      <c r="AU44" s="448"/>
      <c r="AV44" s="448"/>
      <c r="AW44" s="449"/>
      <c r="AX44" s="68"/>
      <c r="BA44" s="436"/>
      <c r="BB44" s="83"/>
      <c r="BC44" s="54"/>
      <c r="BD44" s="53"/>
      <c r="BE44" s="176">
        <f t="shared" si="37"/>
        <v>0</v>
      </c>
      <c r="BF44" s="447"/>
      <c r="BG44" s="448"/>
      <c r="BH44" s="448"/>
      <c r="BI44" s="448"/>
      <c r="BJ44" s="448"/>
      <c r="BK44" s="448"/>
      <c r="BL44" s="448"/>
      <c r="BM44" s="449"/>
      <c r="BN44" s="68"/>
    </row>
    <row r="45" spans="5:66" x14ac:dyDescent="0.25">
      <c r="E45" s="436"/>
      <c r="F45" s="83"/>
      <c r="G45" s="54" t="s">
        <v>226</v>
      </c>
      <c r="H45" s="53"/>
      <c r="I45" s="176">
        <v>120</v>
      </c>
      <c r="J45" s="481" t="s">
        <v>228</v>
      </c>
      <c r="K45" s="482"/>
      <c r="L45" s="482"/>
      <c r="M45" s="482"/>
      <c r="N45" s="482"/>
      <c r="O45" s="482"/>
      <c r="P45" s="482"/>
      <c r="Q45" s="483"/>
      <c r="R45" s="68" t="s">
        <v>62</v>
      </c>
      <c r="U45" s="436"/>
      <c r="V45" s="83"/>
      <c r="W45" s="54"/>
      <c r="X45" s="53"/>
      <c r="Y45" s="176">
        <f t="shared" si="35"/>
        <v>0</v>
      </c>
      <c r="Z45" s="447"/>
      <c r="AA45" s="448"/>
      <c r="AB45" s="448"/>
      <c r="AC45" s="448"/>
      <c r="AD45" s="448"/>
      <c r="AE45" s="448"/>
      <c r="AF45" s="448"/>
      <c r="AG45" s="449"/>
      <c r="AH45" s="68"/>
      <c r="AK45" s="436"/>
      <c r="AL45" s="83"/>
      <c r="AM45" s="54"/>
      <c r="AN45" s="53"/>
      <c r="AO45" s="176">
        <f t="shared" si="36"/>
        <v>0</v>
      </c>
      <c r="AP45" s="447"/>
      <c r="AQ45" s="448"/>
      <c r="AR45" s="448"/>
      <c r="AS45" s="448"/>
      <c r="AT45" s="448"/>
      <c r="AU45" s="448"/>
      <c r="AV45" s="448"/>
      <c r="AW45" s="449"/>
      <c r="AX45" s="68"/>
      <c r="BA45" s="436"/>
      <c r="BB45" s="83"/>
      <c r="BC45" s="54"/>
      <c r="BD45" s="53"/>
      <c r="BE45" s="176">
        <f t="shared" si="37"/>
        <v>0</v>
      </c>
      <c r="BF45" s="447"/>
      <c r="BG45" s="448"/>
      <c r="BH45" s="448"/>
      <c r="BI45" s="448"/>
      <c r="BJ45" s="448"/>
      <c r="BK45" s="448"/>
      <c r="BL45" s="448"/>
      <c r="BM45" s="449"/>
      <c r="BN45" s="68"/>
    </row>
    <row r="46" spans="5:66" x14ac:dyDescent="0.25">
      <c r="E46" s="436"/>
      <c r="F46" s="83"/>
      <c r="G46" s="54" t="s">
        <v>226</v>
      </c>
      <c r="H46" s="53"/>
      <c r="I46" s="176">
        <v>140</v>
      </c>
      <c r="J46" s="481" t="s">
        <v>228</v>
      </c>
      <c r="K46" s="482"/>
      <c r="L46" s="482"/>
      <c r="M46" s="482"/>
      <c r="N46" s="482"/>
      <c r="O46" s="482"/>
      <c r="P46" s="482"/>
      <c r="Q46" s="483"/>
      <c r="R46" s="68" t="s">
        <v>62</v>
      </c>
      <c r="U46" s="436"/>
      <c r="V46" s="83"/>
      <c r="W46" s="54"/>
      <c r="X46" s="53"/>
      <c r="Y46" s="176">
        <f t="shared" si="35"/>
        <v>0</v>
      </c>
      <c r="Z46" s="450"/>
      <c r="AA46" s="451"/>
      <c r="AB46" s="451"/>
      <c r="AC46" s="451"/>
      <c r="AD46" s="451"/>
      <c r="AE46" s="451"/>
      <c r="AF46" s="451"/>
      <c r="AG46" s="452"/>
      <c r="AH46" s="68"/>
      <c r="AK46" s="436"/>
      <c r="AL46" s="83"/>
      <c r="AM46" s="54"/>
      <c r="AN46" s="53"/>
      <c r="AO46" s="176">
        <f t="shared" si="36"/>
        <v>0</v>
      </c>
      <c r="AP46" s="450"/>
      <c r="AQ46" s="451"/>
      <c r="AR46" s="451"/>
      <c r="AS46" s="451"/>
      <c r="AT46" s="451"/>
      <c r="AU46" s="451"/>
      <c r="AV46" s="451"/>
      <c r="AW46" s="452"/>
      <c r="AX46" s="68"/>
      <c r="BA46" s="436"/>
      <c r="BB46" s="83"/>
      <c r="BC46" s="54"/>
      <c r="BD46" s="53"/>
      <c r="BE46" s="176">
        <f t="shared" si="37"/>
        <v>0</v>
      </c>
      <c r="BF46" s="450"/>
      <c r="BG46" s="451"/>
      <c r="BH46" s="451"/>
      <c r="BI46" s="451"/>
      <c r="BJ46" s="451"/>
      <c r="BK46" s="451"/>
      <c r="BL46" s="451"/>
      <c r="BM46" s="452"/>
      <c r="BN46" s="68"/>
    </row>
    <row r="47" spans="5:66" x14ac:dyDescent="0.25">
      <c r="E47" s="436"/>
      <c r="F47" s="83"/>
      <c r="G47" s="54" t="s">
        <v>226</v>
      </c>
      <c r="H47" s="53"/>
      <c r="I47" s="176">
        <v>750</v>
      </c>
      <c r="J47" s="484" t="s">
        <v>225</v>
      </c>
      <c r="K47" s="485"/>
      <c r="L47" s="485"/>
      <c r="M47" s="485"/>
      <c r="N47" s="485"/>
      <c r="O47" s="485"/>
      <c r="P47" s="485"/>
      <c r="Q47" s="486"/>
      <c r="R47" s="68" t="s">
        <v>59</v>
      </c>
      <c r="U47" s="436"/>
      <c r="V47" s="83"/>
      <c r="W47" s="54"/>
      <c r="X47" s="53"/>
      <c r="Y47" s="176">
        <f t="shared" si="35"/>
        <v>0</v>
      </c>
      <c r="Z47" s="450"/>
      <c r="AA47" s="451"/>
      <c r="AB47" s="451"/>
      <c r="AC47" s="451"/>
      <c r="AD47" s="451"/>
      <c r="AE47" s="451"/>
      <c r="AF47" s="451"/>
      <c r="AG47" s="452"/>
      <c r="AH47" s="68"/>
      <c r="AK47" s="436"/>
      <c r="AL47" s="83"/>
      <c r="AM47" s="54"/>
      <c r="AN47" s="53"/>
      <c r="AO47" s="176">
        <f t="shared" si="36"/>
        <v>0</v>
      </c>
      <c r="AP47" s="450"/>
      <c r="AQ47" s="451"/>
      <c r="AR47" s="451"/>
      <c r="AS47" s="451"/>
      <c r="AT47" s="451"/>
      <c r="AU47" s="451"/>
      <c r="AV47" s="451"/>
      <c r="AW47" s="452"/>
      <c r="AX47" s="68"/>
      <c r="BA47" s="436"/>
      <c r="BB47" s="83"/>
      <c r="BC47" s="54"/>
      <c r="BD47" s="53"/>
      <c r="BE47" s="176">
        <f t="shared" si="37"/>
        <v>0</v>
      </c>
      <c r="BF47" s="450"/>
      <c r="BG47" s="451"/>
      <c r="BH47" s="451"/>
      <c r="BI47" s="451"/>
      <c r="BJ47" s="451"/>
      <c r="BK47" s="451"/>
      <c r="BL47" s="451"/>
      <c r="BM47" s="452"/>
      <c r="BN47" s="68"/>
    </row>
    <row r="48" spans="5:66" x14ac:dyDescent="0.25">
      <c r="E48" s="436"/>
      <c r="F48" s="84"/>
      <c r="G48" s="50"/>
      <c r="H48" s="49"/>
      <c r="I48" s="176">
        <f t="shared" ref="I48:I50" si="38">H48/$E$41</f>
        <v>0</v>
      </c>
      <c r="J48" s="453"/>
      <c r="K48" s="453"/>
      <c r="L48" s="453"/>
      <c r="M48" s="453"/>
      <c r="N48" s="453"/>
      <c r="O48" s="453"/>
      <c r="P48" s="453"/>
      <c r="Q48" s="454"/>
      <c r="R48" s="2"/>
      <c r="U48" s="436"/>
      <c r="V48" s="84"/>
      <c r="W48" s="50"/>
      <c r="X48" s="49"/>
      <c r="Y48" s="176">
        <f t="shared" si="35"/>
        <v>0</v>
      </c>
      <c r="Z48" s="453"/>
      <c r="AA48" s="453"/>
      <c r="AB48" s="453"/>
      <c r="AC48" s="453"/>
      <c r="AD48" s="453"/>
      <c r="AE48" s="453"/>
      <c r="AF48" s="453"/>
      <c r="AG48" s="454"/>
      <c r="AH48" s="2"/>
      <c r="AK48" s="436"/>
      <c r="AL48" s="84"/>
      <c r="AM48" s="50"/>
      <c r="AN48" s="49"/>
      <c r="AO48" s="176">
        <f t="shared" si="36"/>
        <v>0</v>
      </c>
      <c r="AP48" s="453"/>
      <c r="AQ48" s="453"/>
      <c r="AR48" s="453"/>
      <c r="AS48" s="453"/>
      <c r="AT48" s="453"/>
      <c r="AU48" s="453"/>
      <c r="AV48" s="453"/>
      <c r="AW48" s="454"/>
      <c r="AX48" s="2"/>
      <c r="BA48" s="436"/>
      <c r="BB48" s="84"/>
      <c r="BC48" s="50"/>
      <c r="BD48" s="49"/>
      <c r="BE48" s="176">
        <f t="shared" si="37"/>
        <v>0</v>
      </c>
      <c r="BF48" s="453"/>
      <c r="BG48" s="453"/>
      <c r="BH48" s="453"/>
      <c r="BI48" s="453"/>
      <c r="BJ48" s="453"/>
      <c r="BK48" s="453"/>
      <c r="BL48" s="453"/>
      <c r="BM48" s="454"/>
      <c r="BN48" s="2"/>
    </row>
    <row r="49" spans="5:66" x14ac:dyDescent="0.25">
      <c r="E49" s="436"/>
      <c r="F49" s="85"/>
      <c r="G49" s="54"/>
      <c r="H49" s="53"/>
      <c r="I49" s="176">
        <f t="shared" si="38"/>
        <v>0</v>
      </c>
      <c r="J49" s="447"/>
      <c r="K49" s="448"/>
      <c r="L49" s="448"/>
      <c r="M49" s="448"/>
      <c r="N49" s="448"/>
      <c r="O49" s="448"/>
      <c r="P49" s="448"/>
      <c r="Q49" s="449"/>
      <c r="R49" s="68"/>
      <c r="U49" s="436"/>
      <c r="V49" s="85"/>
      <c r="W49" s="54"/>
      <c r="X49" s="53"/>
      <c r="Y49" s="176">
        <f t="shared" si="35"/>
        <v>0</v>
      </c>
      <c r="Z49" s="447"/>
      <c r="AA49" s="448"/>
      <c r="AB49" s="448"/>
      <c r="AC49" s="448"/>
      <c r="AD49" s="448"/>
      <c r="AE49" s="448"/>
      <c r="AF49" s="448"/>
      <c r="AG49" s="449"/>
      <c r="AH49" s="68"/>
      <c r="AK49" s="436"/>
      <c r="AL49" s="85"/>
      <c r="AM49" s="54"/>
      <c r="AN49" s="53"/>
      <c r="AO49" s="176">
        <f t="shared" si="36"/>
        <v>0</v>
      </c>
      <c r="AP49" s="447"/>
      <c r="AQ49" s="448"/>
      <c r="AR49" s="448"/>
      <c r="AS49" s="448"/>
      <c r="AT49" s="448"/>
      <c r="AU49" s="448"/>
      <c r="AV49" s="448"/>
      <c r="AW49" s="449"/>
      <c r="AX49" s="68"/>
      <c r="BA49" s="436"/>
      <c r="BB49" s="85"/>
      <c r="BC49" s="54"/>
      <c r="BD49" s="53"/>
      <c r="BE49" s="176">
        <f t="shared" si="37"/>
        <v>0</v>
      </c>
      <c r="BF49" s="447"/>
      <c r="BG49" s="448"/>
      <c r="BH49" s="448"/>
      <c r="BI49" s="448"/>
      <c r="BJ49" s="448"/>
      <c r="BK49" s="448"/>
      <c r="BL49" s="448"/>
      <c r="BM49" s="449"/>
      <c r="BN49" s="68"/>
    </row>
    <row r="50" spans="5:66" ht="15.75" thickBot="1" x14ac:dyDescent="0.3">
      <c r="E50" s="443"/>
      <c r="F50" s="179"/>
      <c r="G50" s="180"/>
      <c r="H50" s="181"/>
      <c r="I50" s="177">
        <f t="shared" si="38"/>
        <v>0</v>
      </c>
      <c r="J50" s="441"/>
      <c r="K50" s="441"/>
      <c r="L50" s="441"/>
      <c r="M50" s="441"/>
      <c r="N50" s="441"/>
      <c r="O50" s="441"/>
      <c r="P50" s="441"/>
      <c r="Q50" s="442"/>
      <c r="R50" s="182"/>
      <c r="U50" s="443"/>
      <c r="V50" s="179"/>
      <c r="W50" s="180"/>
      <c r="X50" s="181"/>
      <c r="Y50" s="177">
        <f t="shared" si="35"/>
        <v>0</v>
      </c>
      <c r="Z50" s="441"/>
      <c r="AA50" s="441"/>
      <c r="AB50" s="441"/>
      <c r="AC50" s="441"/>
      <c r="AD50" s="441"/>
      <c r="AE50" s="441"/>
      <c r="AF50" s="441"/>
      <c r="AG50" s="442"/>
      <c r="AH50" s="182"/>
      <c r="AK50" s="443"/>
      <c r="AL50" s="179"/>
      <c r="AM50" s="180"/>
      <c r="AN50" s="181"/>
      <c r="AO50" s="177">
        <f t="shared" si="36"/>
        <v>0</v>
      </c>
      <c r="AP50" s="441"/>
      <c r="AQ50" s="441"/>
      <c r="AR50" s="441"/>
      <c r="AS50" s="441"/>
      <c r="AT50" s="441"/>
      <c r="AU50" s="441"/>
      <c r="AV50" s="441"/>
      <c r="AW50" s="442"/>
      <c r="AX50" s="182"/>
      <c r="BA50" s="443"/>
      <c r="BB50" s="179"/>
      <c r="BC50" s="180"/>
      <c r="BD50" s="181"/>
      <c r="BE50" s="177">
        <f t="shared" si="37"/>
        <v>0</v>
      </c>
      <c r="BF50" s="441"/>
      <c r="BG50" s="441"/>
      <c r="BH50" s="441"/>
      <c r="BI50" s="441"/>
      <c r="BJ50" s="441"/>
      <c r="BK50" s="441"/>
      <c r="BL50" s="441"/>
      <c r="BM50" s="442"/>
      <c r="BN50" s="182"/>
    </row>
    <row r="51" spans="5:66" ht="15.75" thickBot="1" x14ac:dyDescent="0.3">
      <c r="E51" s="61"/>
      <c r="F51" s="421" t="s">
        <v>43</v>
      </c>
      <c r="G51" s="429"/>
      <c r="H51" s="81">
        <f>SUM(H41:H50)</f>
        <v>0</v>
      </c>
      <c r="I51" s="81">
        <f>SUM(I41:I50)</f>
        <v>2460</v>
      </c>
      <c r="J51" s="430"/>
      <c r="K51" s="430"/>
      <c r="L51" s="430"/>
      <c r="M51" s="430"/>
      <c r="N51" s="430"/>
      <c r="O51" s="430"/>
      <c r="P51" s="430"/>
      <c r="Q51" s="431"/>
      <c r="R51" s="63"/>
      <c r="U51" s="61"/>
      <c r="V51" s="421" t="s">
        <v>43</v>
      </c>
      <c r="W51" s="429"/>
      <c r="X51" s="81">
        <f>SUM(X41:X50)</f>
        <v>0</v>
      </c>
      <c r="Y51" s="81">
        <f>SUM(Y41:Y50)</f>
        <v>0</v>
      </c>
      <c r="Z51" s="430"/>
      <c r="AA51" s="430"/>
      <c r="AB51" s="430"/>
      <c r="AC51" s="430"/>
      <c r="AD51" s="430"/>
      <c r="AE51" s="430"/>
      <c r="AF51" s="430"/>
      <c r="AG51" s="431"/>
      <c r="AH51" s="63"/>
      <c r="AK51" s="61"/>
      <c r="AL51" s="421" t="s">
        <v>43</v>
      </c>
      <c r="AM51" s="429"/>
      <c r="AN51" s="81">
        <f>SUM(AN41:AN50)</f>
        <v>0</v>
      </c>
      <c r="AO51" s="81">
        <f>SUM(AO41:AO50)</f>
        <v>0</v>
      </c>
      <c r="AP51" s="430"/>
      <c r="AQ51" s="430"/>
      <c r="AR51" s="430"/>
      <c r="AS51" s="430"/>
      <c r="AT51" s="430"/>
      <c r="AU51" s="430"/>
      <c r="AV51" s="430"/>
      <c r="AW51" s="431"/>
      <c r="AX51" s="63"/>
      <c r="BA51" s="61"/>
      <c r="BB51" s="421" t="s">
        <v>43</v>
      </c>
      <c r="BC51" s="429"/>
      <c r="BD51" s="81">
        <f>SUM(BD41:BD50)</f>
        <v>0</v>
      </c>
      <c r="BE51" s="81">
        <f>SUM(BE41:BE50)</f>
        <v>0</v>
      </c>
      <c r="BF51" s="430"/>
      <c r="BG51" s="430"/>
      <c r="BH51" s="430"/>
      <c r="BI51" s="430"/>
      <c r="BJ51" s="430"/>
      <c r="BK51" s="430"/>
      <c r="BL51" s="430"/>
      <c r="BM51" s="431"/>
      <c r="BN51" s="63"/>
    </row>
    <row r="52" spans="5:66" ht="15.75" thickBot="1" x14ac:dyDescent="0.3">
      <c r="E52" s="82">
        <v>1</v>
      </c>
      <c r="F52" s="91"/>
      <c r="G52" s="92"/>
      <c r="H52" s="92"/>
      <c r="I52" s="67">
        <f>H52/$E$52</f>
        <v>0</v>
      </c>
      <c r="J52" s="432"/>
      <c r="K52" s="433"/>
      <c r="L52" s="433"/>
      <c r="M52" s="433"/>
      <c r="N52" s="433"/>
      <c r="O52" s="433"/>
      <c r="P52" s="433"/>
      <c r="Q52" s="434"/>
      <c r="R52" s="68"/>
      <c r="U52" s="82">
        <v>1</v>
      </c>
      <c r="V52" s="91"/>
      <c r="W52" s="92"/>
      <c r="X52" s="92"/>
      <c r="Y52" s="67">
        <f>X52/$E$52</f>
        <v>0</v>
      </c>
      <c r="Z52" s="432"/>
      <c r="AA52" s="433"/>
      <c r="AB52" s="433"/>
      <c r="AC52" s="433"/>
      <c r="AD52" s="433"/>
      <c r="AE52" s="433"/>
      <c r="AF52" s="433"/>
      <c r="AG52" s="434"/>
      <c r="AH52" s="68"/>
      <c r="AK52" s="82">
        <v>1</v>
      </c>
      <c r="AL52" s="91"/>
      <c r="AM52" s="92"/>
      <c r="AN52" s="92"/>
      <c r="AO52" s="67">
        <f>AN52/$E$52</f>
        <v>0</v>
      </c>
      <c r="AP52" s="432"/>
      <c r="AQ52" s="433"/>
      <c r="AR52" s="433"/>
      <c r="AS52" s="433"/>
      <c r="AT52" s="433"/>
      <c r="AU52" s="433"/>
      <c r="AV52" s="433"/>
      <c r="AW52" s="434"/>
      <c r="AX52" s="68"/>
      <c r="BA52" s="82">
        <v>1</v>
      </c>
      <c r="BB52" s="91"/>
      <c r="BC52" s="92"/>
      <c r="BD52" s="92"/>
      <c r="BE52" s="67">
        <f>BD52/$E$52</f>
        <v>0</v>
      </c>
      <c r="BF52" s="432"/>
      <c r="BG52" s="433"/>
      <c r="BH52" s="433"/>
      <c r="BI52" s="433"/>
      <c r="BJ52" s="433"/>
      <c r="BK52" s="433"/>
      <c r="BL52" s="433"/>
      <c r="BM52" s="434"/>
      <c r="BN52" s="68"/>
    </row>
    <row r="53" spans="5:66" x14ac:dyDescent="0.25">
      <c r="E53" s="435"/>
      <c r="F53" s="53"/>
      <c r="G53" s="93"/>
      <c r="H53" s="93"/>
      <c r="I53" s="67">
        <f t="shared" ref="I53:I58" si="39">H53/$E$52</f>
        <v>0</v>
      </c>
      <c r="J53" s="437"/>
      <c r="K53" s="438"/>
      <c r="L53" s="438"/>
      <c r="M53" s="438"/>
      <c r="N53" s="438"/>
      <c r="O53" s="438"/>
      <c r="P53" s="438"/>
      <c r="Q53" s="439"/>
      <c r="R53" s="68"/>
      <c r="U53" s="435"/>
      <c r="V53" s="53"/>
      <c r="W53" s="93"/>
      <c r="X53" s="93"/>
      <c r="Y53" s="67">
        <f t="shared" ref="Y53:Y58" si="40">X53/$E$52</f>
        <v>0</v>
      </c>
      <c r="Z53" s="437"/>
      <c r="AA53" s="438"/>
      <c r="AB53" s="438"/>
      <c r="AC53" s="438"/>
      <c r="AD53" s="438"/>
      <c r="AE53" s="438"/>
      <c r="AF53" s="438"/>
      <c r="AG53" s="439"/>
      <c r="AH53" s="68"/>
      <c r="AK53" s="435"/>
      <c r="AL53" s="53"/>
      <c r="AM53" s="93"/>
      <c r="AN53" s="93"/>
      <c r="AO53" s="67">
        <f t="shared" ref="AO53:AO58" si="41">AN53/$E$52</f>
        <v>0</v>
      </c>
      <c r="AP53" s="437"/>
      <c r="AQ53" s="438"/>
      <c r="AR53" s="438"/>
      <c r="AS53" s="438"/>
      <c r="AT53" s="438"/>
      <c r="AU53" s="438"/>
      <c r="AV53" s="438"/>
      <c r="AW53" s="439"/>
      <c r="AX53" s="68"/>
      <c r="BA53" s="435"/>
      <c r="BB53" s="53"/>
      <c r="BC53" s="93"/>
      <c r="BD53" s="93"/>
      <c r="BE53" s="67">
        <f t="shared" ref="BE53:BE58" si="42">BD53/$E$52</f>
        <v>0</v>
      </c>
      <c r="BF53" s="437"/>
      <c r="BG53" s="438"/>
      <c r="BH53" s="438"/>
      <c r="BI53" s="438"/>
      <c r="BJ53" s="438"/>
      <c r="BK53" s="438"/>
      <c r="BL53" s="438"/>
      <c r="BM53" s="439"/>
      <c r="BN53" s="68"/>
    </row>
    <row r="54" spans="5:66" x14ac:dyDescent="0.25">
      <c r="E54" s="436"/>
      <c r="F54" s="53"/>
      <c r="G54" s="93"/>
      <c r="H54" s="93"/>
      <c r="I54" s="67">
        <f t="shared" si="39"/>
        <v>0</v>
      </c>
      <c r="J54" s="437"/>
      <c r="K54" s="438"/>
      <c r="L54" s="438"/>
      <c r="M54" s="438"/>
      <c r="N54" s="438"/>
      <c r="O54" s="438"/>
      <c r="P54" s="438"/>
      <c r="Q54" s="439"/>
      <c r="R54" s="68"/>
      <c r="U54" s="436"/>
      <c r="V54" s="53"/>
      <c r="W54" s="93"/>
      <c r="X54" s="93"/>
      <c r="Y54" s="67">
        <f t="shared" si="40"/>
        <v>0</v>
      </c>
      <c r="Z54" s="437"/>
      <c r="AA54" s="438"/>
      <c r="AB54" s="438"/>
      <c r="AC54" s="438"/>
      <c r="AD54" s="438"/>
      <c r="AE54" s="438"/>
      <c r="AF54" s="438"/>
      <c r="AG54" s="439"/>
      <c r="AH54" s="68"/>
      <c r="AK54" s="436"/>
      <c r="AL54" s="53"/>
      <c r="AM54" s="93"/>
      <c r="AN54" s="93"/>
      <c r="AO54" s="67">
        <f t="shared" si="41"/>
        <v>0</v>
      </c>
      <c r="AP54" s="437"/>
      <c r="AQ54" s="438"/>
      <c r="AR54" s="438"/>
      <c r="AS54" s="438"/>
      <c r="AT54" s="438"/>
      <c r="AU54" s="438"/>
      <c r="AV54" s="438"/>
      <c r="AW54" s="439"/>
      <c r="AX54" s="68"/>
      <c r="BA54" s="436"/>
      <c r="BB54" s="53"/>
      <c r="BC54" s="93"/>
      <c r="BD54" s="93"/>
      <c r="BE54" s="67">
        <f t="shared" si="42"/>
        <v>0</v>
      </c>
      <c r="BF54" s="437"/>
      <c r="BG54" s="438"/>
      <c r="BH54" s="438"/>
      <c r="BI54" s="438"/>
      <c r="BJ54" s="438"/>
      <c r="BK54" s="438"/>
      <c r="BL54" s="438"/>
      <c r="BM54" s="439"/>
      <c r="BN54" s="68"/>
    </row>
    <row r="55" spans="5:66" x14ac:dyDescent="0.25">
      <c r="E55" s="436"/>
      <c r="F55" s="53"/>
      <c r="G55" s="93"/>
      <c r="H55" s="93"/>
      <c r="I55" s="67">
        <f t="shared" si="39"/>
        <v>0</v>
      </c>
      <c r="J55" s="437"/>
      <c r="K55" s="438"/>
      <c r="L55" s="438"/>
      <c r="M55" s="438"/>
      <c r="N55" s="438"/>
      <c r="O55" s="438"/>
      <c r="P55" s="438"/>
      <c r="Q55" s="439"/>
      <c r="R55" s="68"/>
      <c r="U55" s="436"/>
      <c r="V55" s="53"/>
      <c r="W55" s="93"/>
      <c r="X55" s="93"/>
      <c r="Y55" s="67">
        <f t="shared" si="40"/>
        <v>0</v>
      </c>
      <c r="Z55" s="437"/>
      <c r="AA55" s="438"/>
      <c r="AB55" s="438"/>
      <c r="AC55" s="438"/>
      <c r="AD55" s="438"/>
      <c r="AE55" s="438"/>
      <c r="AF55" s="438"/>
      <c r="AG55" s="439"/>
      <c r="AH55" s="68"/>
      <c r="AK55" s="436"/>
      <c r="AL55" s="53"/>
      <c r="AM55" s="93"/>
      <c r="AN55" s="93"/>
      <c r="AO55" s="67">
        <f t="shared" si="41"/>
        <v>0</v>
      </c>
      <c r="AP55" s="437"/>
      <c r="AQ55" s="438"/>
      <c r="AR55" s="438"/>
      <c r="AS55" s="438"/>
      <c r="AT55" s="438"/>
      <c r="AU55" s="438"/>
      <c r="AV55" s="438"/>
      <c r="AW55" s="439"/>
      <c r="AX55" s="68"/>
      <c r="BA55" s="436"/>
      <c r="BB55" s="53"/>
      <c r="BC55" s="93"/>
      <c r="BD55" s="93"/>
      <c r="BE55" s="67">
        <f t="shared" si="42"/>
        <v>0</v>
      </c>
      <c r="BF55" s="437"/>
      <c r="BG55" s="438"/>
      <c r="BH55" s="438"/>
      <c r="BI55" s="438"/>
      <c r="BJ55" s="438"/>
      <c r="BK55" s="438"/>
      <c r="BL55" s="438"/>
      <c r="BM55" s="439"/>
      <c r="BN55" s="68"/>
    </row>
    <row r="56" spans="5:66" x14ac:dyDescent="0.25">
      <c r="E56" s="436"/>
      <c r="F56" s="53"/>
      <c r="G56" s="93"/>
      <c r="H56" s="93"/>
      <c r="I56" s="67">
        <f t="shared" si="39"/>
        <v>0</v>
      </c>
      <c r="J56" s="437"/>
      <c r="K56" s="438"/>
      <c r="L56" s="438"/>
      <c r="M56" s="438"/>
      <c r="N56" s="438"/>
      <c r="O56" s="438"/>
      <c r="P56" s="438"/>
      <c r="Q56" s="439"/>
      <c r="R56" s="68"/>
      <c r="U56" s="436"/>
      <c r="V56" s="53"/>
      <c r="W56" s="93"/>
      <c r="X56" s="93"/>
      <c r="Y56" s="67">
        <f t="shared" si="40"/>
        <v>0</v>
      </c>
      <c r="Z56" s="437"/>
      <c r="AA56" s="438"/>
      <c r="AB56" s="438"/>
      <c r="AC56" s="438"/>
      <c r="AD56" s="438"/>
      <c r="AE56" s="438"/>
      <c r="AF56" s="438"/>
      <c r="AG56" s="439"/>
      <c r="AH56" s="68"/>
      <c r="AK56" s="436"/>
      <c r="AL56" s="53"/>
      <c r="AM56" s="93"/>
      <c r="AN56" s="93"/>
      <c r="AO56" s="67">
        <f t="shared" si="41"/>
        <v>0</v>
      </c>
      <c r="AP56" s="437"/>
      <c r="AQ56" s="438"/>
      <c r="AR56" s="438"/>
      <c r="AS56" s="438"/>
      <c r="AT56" s="438"/>
      <c r="AU56" s="438"/>
      <c r="AV56" s="438"/>
      <c r="AW56" s="439"/>
      <c r="AX56" s="68"/>
      <c r="BA56" s="436"/>
      <c r="BB56" s="53"/>
      <c r="BC56" s="93"/>
      <c r="BD56" s="93"/>
      <c r="BE56" s="67">
        <f t="shared" si="42"/>
        <v>0</v>
      </c>
      <c r="BF56" s="437"/>
      <c r="BG56" s="438"/>
      <c r="BH56" s="438"/>
      <c r="BI56" s="438"/>
      <c r="BJ56" s="438"/>
      <c r="BK56" s="438"/>
      <c r="BL56" s="438"/>
      <c r="BM56" s="439"/>
      <c r="BN56" s="68"/>
    </row>
    <row r="57" spans="5:66" x14ac:dyDescent="0.25">
      <c r="E57" s="436"/>
      <c r="F57" s="53"/>
      <c r="G57" s="93"/>
      <c r="H57" s="93"/>
      <c r="I57" s="67">
        <f t="shared" si="39"/>
        <v>0</v>
      </c>
      <c r="J57" s="437"/>
      <c r="K57" s="438"/>
      <c r="L57" s="438"/>
      <c r="M57" s="438"/>
      <c r="N57" s="438"/>
      <c r="O57" s="438"/>
      <c r="P57" s="438"/>
      <c r="Q57" s="439"/>
      <c r="R57" s="68"/>
      <c r="U57" s="436"/>
      <c r="V57" s="53"/>
      <c r="W57" s="93"/>
      <c r="X57" s="93"/>
      <c r="Y57" s="67">
        <f t="shared" si="40"/>
        <v>0</v>
      </c>
      <c r="Z57" s="437"/>
      <c r="AA57" s="438"/>
      <c r="AB57" s="438"/>
      <c r="AC57" s="438"/>
      <c r="AD57" s="438"/>
      <c r="AE57" s="438"/>
      <c r="AF57" s="438"/>
      <c r="AG57" s="439"/>
      <c r="AH57" s="68"/>
      <c r="AK57" s="436"/>
      <c r="AL57" s="53"/>
      <c r="AM57" s="93"/>
      <c r="AN57" s="93"/>
      <c r="AO57" s="67">
        <f t="shared" si="41"/>
        <v>0</v>
      </c>
      <c r="AP57" s="437"/>
      <c r="AQ57" s="438"/>
      <c r="AR57" s="438"/>
      <c r="AS57" s="438"/>
      <c r="AT57" s="438"/>
      <c r="AU57" s="438"/>
      <c r="AV57" s="438"/>
      <c r="AW57" s="439"/>
      <c r="AX57" s="68"/>
      <c r="BA57" s="436"/>
      <c r="BB57" s="53"/>
      <c r="BC57" s="93"/>
      <c r="BD57" s="93"/>
      <c r="BE57" s="67">
        <f t="shared" si="42"/>
        <v>0</v>
      </c>
      <c r="BF57" s="437"/>
      <c r="BG57" s="438"/>
      <c r="BH57" s="438"/>
      <c r="BI57" s="438"/>
      <c r="BJ57" s="438"/>
      <c r="BK57" s="438"/>
      <c r="BL57" s="438"/>
      <c r="BM57" s="439"/>
      <c r="BN57" s="68"/>
    </row>
    <row r="58" spans="5:66" ht="15.75" thickBot="1" x14ac:dyDescent="0.3">
      <c r="E58" s="436"/>
      <c r="F58" s="94"/>
      <c r="G58" s="95"/>
      <c r="H58" s="95"/>
      <c r="I58" s="67">
        <f t="shared" si="39"/>
        <v>0</v>
      </c>
      <c r="J58" s="440"/>
      <c r="K58" s="441"/>
      <c r="L58" s="441"/>
      <c r="M58" s="441"/>
      <c r="N58" s="441"/>
      <c r="O58" s="441"/>
      <c r="P58" s="441"/>
      <c r="Q58" s="442"/>
      <c r="R58" s="90"/>
      <c r="U58" s="436"/>
      <c r="V58" s="94"/>
      <c r="W58" s="95"/>
      <c r="X58" s="95"/>
      <c r="Y58" s="67">
        <f t="shared" si="40"/>
        <v>0</v>
      </c>
      <c r="Z58" s="440"/>
      <c r="AA58" s="441"/>
      <c r="AB58" s="441"/>
      <c r="AC58" s="441"/>
      <c r="AD58" s="441"/>
      <c r="AE58" s="441"/>
      <c r="AF58" s="441"/>
      <c r="AG58" s="442"/>
      <c r="AH58" s="90"/>
      <c r="AK58" s="436"/>
      <c r="AL58" s="94"/>
      <c r="AM58" s="95"/>
      <c r="AN58" s="95"/>
      <c r="AO58" s="67">
        <f t="shared" si="41"/>
        <v>0</v>
      </c>
      <c r="AP58" s="440"/>
      <c r="AQ58" s="441"/>
      <c r="AR58" s="441"/>
      <c r="AS58" s="441"/>
      <c r="AT58" s="441"/>
      <c r="AU58" s="441"/>
      <c r="AV58" s="441"/>
      <c r="AW58" s="442"/>
      <c r="AX58" s="90"/>
      <c r="BA58" s="436"/>
      <c r="BB58" s="94"/>
      <c r="BC58" s="95"/>
      <c r="BD58" s="95"/>
      <c r="BE58" s="67">
        <f t="shared" si="42"/>
        <v>0</v>
      </c>
      <c r="BF58" s="440"/>
      <c r="BG58" s="441"/>
      <c r="BH58" s="441"/>
      <c r="BI58" s="441"/>
      <c r="BJ58" s="441"/>
      <c r="BK58" s="441"/>
      <c r="BL58" s="441"/>
      <c r="BM58" s="442"/>
      <c r="BN58" s="90"/>
    </row>
    <row r="59" spans="5:66" ht="15.75" thickBot="1" x14ac:dyDescent="0.3">
      <c r="E59" s="61"/>
      <c r="F59" s="421" t="s">
        <v>44</v>
      </c>
      <c r="G59" s="422"/>
      <c r="H59" s="81">
        <f>SUM(H52:H58)</f>
        <v>0</v>
      </c>
      <c r="I59" s="81">
        <f>SUM(I52:I58)</f>
        <v>0</v>
      </c>
      <c r="J59" s="423"/>
      <c r="K59" s="424"/>
      <c r="L59" s="424"/>
      <c r="M59" s="424"/>
      <c r="N59" s="424"/>
      <c r="O59" s="424"/>
      <c r="P59" s="424"/>
      <c r="Q59" s="425"/>
      <c r="R59" s="63"/>
      <c r="U59" s="61"/>
      <c r="V59" s="421" t="s">
        <v>44</v>
      </c>
      <c r="W59" s="422"/>
      <c r="X59" s="81">
        <f>SUM(X52:X58)</f>
        <v>0</v>
      </c>
      <c r="Y59" s="81">
        <f>SUM(Y52:Y58)</f>
        <v>0</v>
      </c>
      <c r="Z59" s="423"/>
      <c r="AA59" s="424"/>
      <c r="AB59" s="424"/>
      <c r="AC59" s="424"/>
      <c r="AD59" s="424"/>
      <c r="AE59" s="424"/>
      <c r="AF59" s="424"/>
      <c r="AG59" s="425"/>
      <c r="AH59" s="63"/>
      <c r="AK59" s="61"/>
      <c r="AL59" s="421" t="s">
        <v>44</v>
      </c>
      <c r="AM59" s="422"/>
      <c r="AN59" s="81">
        <f>SUM(AN52:AN58)</f>
        <v>0</v>
      </c>
      <c r="AO59" s="81">
        <f>SUM(AO52:AO58)</f>
        <v>0</v>
      </c>
      <c r="AP59" s="423"/>
      <c r="AQ59" s="424"/>
      <c r="AR59" s="424"/>
      <c r="AS59" s="424"/>
      <c r="AT59" s="424"/>
      <c r="AU59" s="424"/>
      <c r="AV59" s="424"/>
      <c r="AW59" s="425"/>
      <c r="AX59" s="63"/>
      <c r="BA59" s="61"/>
      <c r="BB59" s="421" t="s">
        <v>44</v>
      </c>
      <c r="BC59" s="422"/>
      <c r="BD59" s="81">
        <f>SUM(BD52:BD58)</f>
        <v>0</v>
      </c>
      <c r="BE59" s="81">
        <f>SUM(BE52:BE58)</f>
        <v>0</v>
      </c>
      <c r="BF59" s="423"/>
      <c r="BG59" s="424"/>
      <c r="BH59" s="424"/>
      <c r="BI59" s="424"/>
      <c r="BJ59" s="424"/>
      <c r="BK59" s="424"/>
      <c r="BL59" s="424"/>
      <c r="BM59" s="425"/>
      <c r="BN59" s="63"/>
    </row>
    <row r="60" spans="5:66" ht="15.75" thickBot="1" x14ac:dyDescent="0.3">
      <c r="E60" s="96"/>
      <c r="F60" s="97"/>
      <c r="G60" s="98"/>
      <c r="H60" s="99">
        <f>SUM(H59,H51,H40,H29)</f>
        <v>0</v>
      </c>
      <c r="I60" s="99">
        <f>SUM(I59,I51,I40,I29)</f>
        <v>6910</v>
      </c>
      <c r="J60" s="426"/>
      <c r="K60" s="427"/>
      <c r="L60" s="427"/>
      <c r="M60" s="427"/>
      <c r="N60" s="427"/>
      <c r="O60" s="427"/>
      <c r="P60" s="427"/>
      <c r="Q60" s="428"/>
      <c r="R60" s="100"/>
      <c r="U60" s="96"/>
      <c r="V60" s="97"/>
      <c r="W60" s="98"/>
      <c r="X60" s="99">
        <f>SUM(X59,X51,X40,X29)</f>
        <v>0</v>
      </c>
      <c r="Y60" s="99">
        <f>SUM(Y59,Y51,Y40,Y29)</f>
        <v>0</v>
      </c>
      <c r="Z60" s="426"/>
      <c r="AA60" s="427"/>
      <c r="AB60" s="427"/>
      <c r="AC60" s="427"/>
      <c r="AD60" s="427"/>
      <c r="AE60" s="427"/>
      <c r="AF60" s="427"/>
      <c r="AG60" s="428"/>
      <c r="AH60" s="100"/>
      <c r="AK60" s="96"/>
      <c r="AL60" s="97"/>
      <c r="AM60" s="98"/>
      <c r="AN60" s="99">
        <f>SUM(AN59,AN51,AN40,AN29)</f>
        <v>0</v>
      </c>
      <c r="AO60" s="99">
        <f>SUM(AO59,AO51,AO40,AO29)</f>
        <v>0</v>
      </c>
      <c r="AP60" s="426"/>
      <c r="AQ60" s="427"/>
      <c r="AR60" s="427"/>
      <c r="AS60" s="427"/>
      <c r="AT60" s="427"/>
      <c r="AU60" s="427"/>
      <c r="AV60" s="427"/>
      <c r="AW60" s="428"/>
      <c r="AX60" s="100"/>
      <c r="BA60" s="96"/>
      <c r="BB60" s="97"/>
      <c r="BC60" s="98"/>
      <c r="BD60" s="99">
        <f>SUM(BD59,BD51,BD40,BD29)</f>
        <v>0</v>
      </c>
      <c r="BE60" s="99">
        <f>SUM(BE59,BE51,BE40,BE29)</f>
        <v>0</v>
      </c>
      <c r="BF60" s="426"/>
      <c r="BG60" s="427"/>
      <c r="BH60" s="427"/>
      <c r="BI60" s="427"/>
      <c r="BJ60" s="427"/>
      <c r="BK60" s="427"/>
      <c r="BL60" s="427"/>
      <c r="BM60" s="428"/>
      <c r="BN60" s="100"/>
    </row>
  </sheetData>
  <mergeCells count="221">
    <mergeCell ref="B17:D17"/>
    <mergeCell ref="E21:R21"/>
    <mergeCell ref="J22:Q22"/>
    <mergeCell ref="J23:Q23"/>
    <mergeCell ref="J25:Q25"/>
    <mergeCell ref="J27:Q27"/>
    <mergeCell ref="J24:Q24"/>
    <mergeCell ref="J26:Q26"/>
    <mergeCell ref="E24:E28"/>
    <mergeCell ref="N3:P3"/>
    <mergeCell ref="Q3:S3"/>
    <mergeCell ref="B5:D5"/>
    <mergeCell ref="E5:S5"/>
    <mergeCell ref="B3:B4"/>
    <mergeCell ref="C3:C4"/>
    <mergeCell ref="D3:D4"/>
    <mergeCell ref="E3:G3"/>
    <mergeCell ref="H3:J3"/>
    <mergeCell ref="K3:M3"/>
    <mergeCell ref="J60:Q60"/>
    <mergeCell ref="J30:Q30"/>
    <mergeCell ref="J32:Q32"/>
    <mergeCell ref="J33:Q33"/>
    <mergeCell ref="J34:Q34"/>
    <mergeCell ref="J51:Q51"/>
    <mergeCell ref="J59:Q59"/>
    <mergeCell ref="J28:Q28"/>
    <mergeCell ref="F29:G29"/>
    <mergeCell ref="J29:Q29"/>
    <mergeCell ref="F59:G59"/>
    <mergeCell ref="F40:G40"/>
    <mergeCell ref="J58:Q58"/>
    <mergeCell ref="J57:Q57"/>
    <mergeCell ref="J42:Q42"/>
    <mergeCell ref="J43:Q43"/>
    <mergeCell ref="J44:Q44"/>
    <mergeCell ref="J45:Q45"/>
    <mergeCell ref="J46:Q46"/>
    <mergeCell ref="J47:Q47"/>
    <mergeCell ref="J49:Q49"/>
    <mergeCell ref="J48:Q48"/>
    <mergeCell ref="E31:E39"/>
    <mergeCell ref="E42:E50"/>
    <mergeCell ref="E53:E58"/>
    <mergeCell ref="J39:Q39"/>
    <mergeCell ref="J40:Q40"/>
    <mergeCell ref="J38:Q38"/>
    <mergeCell ref="J35:Q35"/>
    <mergeCell ref="J37:Q37"/>
    <mergeCell ref="J41:Q41"/>
    <mergeCell ref="J36:Q36"/>
    <mergeCell ref="F51:G51"/>
    <mergeCell ref="J31:Q31"/>
    <mergeCell ref="U3:W3"/>
    <mergeCell ref="X3:Z3"/>
    <mergeCell ref="AA3:AC3"/>
    <mergeCell ref="AD3:AF3"/>
    <mergeCell ref="AG3:AI3"/>
    <mergeCell ref="U5:AI5"/>
    <mergeCell ref="J52:Q52"/>
    <mergeCell ref="J56:Q56"/>
    <mergeCell ref="J55:Q55"/>
    <mergeCell ref="J54:Q54"/>
    <mergeCell ref="J53:Q53"/>
    <mergeCell ref="J50:Q50"/>
    <mergeCell ref="U21:AH21"/>
    <mergeCell ref="Z22:AG22"/>
    <mergeCell ref="Z23:AG23"/>
    <mergeCell ref="U24:U28"/>
    <mergeCell ref="Z24:AG24"/>
    <mergeCell ref="Z25:AG25"/>
    <mergeCell ref="Z26:AG26"/>
    <mergeCell ref="Z27:AG27"/>
    <mergeCell ref="Z28:AG28"/>
    <mergeCell ref="V29:W29"/>
    <mergeCell ref="Z29:AG29"/>
    <mergeCell ref="Z30:AG30"/>
    <mergeCell ref="U31:U39"/>
    <mergeCell ref="Z31:AG31"/>
    <mergeCell ref="Z32:AG32"/>
    <mergeCell ref="Z33:AG33"/>
    <mergeCell ref="Z34:AG34"/>
    <mergeCell ref="Z35:AG35"/>
    <mergeCell ref="Z36:AG36"/>
    <mergeCell ref="Z37:AG37"/>
    <mergeCell ref="Z38:AG38"/>
    <mergeCell ref="Z39:AG39"/>
    <mergeCell ref="U53:U58"/>
    <mergeCell ref="Z53:AG53"/>
    <mergeCell ref="Z54:AG54"/>
    <mergeCell ref="Z55:AG55"/>
    <mergeCell ref="Z56:AG56"/>
    <mergeCell ref="Z57:AG57"/>
    <mergeCell ref="Z58:AG58"/>
    <mergeCell ref="V40:W40"/>
    <mergeCell ref="Z40:AG40"/>
    <mergeCell ref="Z41:AG41"/>
    <mergeCell ref="U42:U50"/>
    <mergeCell ref="Z42:AG42"/>
    <mergeCell ref="Z43:AG43"/>
    <mergeCell ref="Z44:AG44"/>
    <mergeCell ref="Z45:AG45"/>
    <mergeCell ref="Z46:AG46"/>
    <mergeCell ref="Z47:AG47"/>
    <mergeCell ref="Z48:AG48"/>
    <mergeCell ref="Z49:AG49"/>
    <mergeCell ref="AK24:AK28"/>
    <mergeCell ref="AP24:AW24"/>
    <mergeCell ref="AP25:AW25"/>
    <mergeCell ref="AP26:AW26"/>
    <mergeCell ref="AP27:AW27"/>
    <mergeCell ref="AP28:AW28"/>
    <mergeCell ref="AL29:AM29"/>
    <mergeCell ref="AP29:AW29"/>
    <mergeCell ref="AP30:AW30"/>
    <mergeCell ref="AK3:AM3"/>
    <mergeCell ref="AN3:AP3"/>
    <mergeCell ref="AQ3:AS3"/>
    <mergeCell ref="AT3:AV3"/>
    <mergeCell ref="AW3:AY3"/>
    <mergeCell ref="AK5:AY5"/>
    <mergeCell ref="AK21:AX21"/>
    <mergeCell ref="AP22:AW22"/>
    <mergeCell ref="AP23:AW23"/>
    <mergeCell ref="AP38:AW38"/>
    <mergeCell ref="AP33:AW33"/>
    <mergeCell ref="AP34:AW34"/>
    <mergeCell ref="AP35:AW35"/>
    <mergeCell ref="AP36:AW36"/>
    <mergeCell ref="AP37:AW37"/>
    <mergeCell ref="V59:W59"/>
    <mergeCell ref="Z59:AG59"/>
    <mergeCell ref="Z60:AG60"/>
    <mergeCell ref="AK31:AK39"/>
    <mergeCell ref="AP31:AW31"/>
    <mergeCell ref="AP32:AW32"/>
    <mergeCell ref="V51:W51"/>
    <mergeCell ref="Z51:AG51"/>
    <mergeCell ref="Z52:AG52"/>
    <mergeCell ref="Z50:AG50"/>
    <mergeCell ref="AL51:AM51"/>
    <mergeCell ref="AP51:AW51"/>
    <mergeCell ref="AP52:AW52"/>
    <mergeCell ref="AK53:AK58"/>
    <mergeCell ref="AP53:AW53"/>
    <mergeCell ref="AP54:AW54"/>
    <mergeCell ref="AP55:AW55"/>
    <mergeCell ref="AP56:AW56"/>
    <mergeCell ref="AP57:AW57"/>
    <mergeCell ref="AP58:AW58"/>
    <mergeCell ref="AP41:AW41"/>
    <mergeCell ref="AK42:AK50"/>
    <mergeCell ref="AP42:AW42"/>
    <mergeCell ref="AP43:AW43"/>
    <mergeCell ref="AP44:AW44"/>
    <mergeCell ref="AP45:AW45"/>
    <mergeCell ref="AP46:AW46"/>
    <mergeCell ref="AP50:AW50"/>
    <mergeCell ref="AP47:AW47"/>
    <mergeCell ref="AP48:AW48"/>
    <mergeCell ref="AP49:AW49"/>
    <mergeCell ref="BB29:BC29"/>
    <mergeCell ref="BF29:BM29"/>
    <mergeCell ref="BF30:BM30"/>
    <mergeCell ref="AL59:AM59"/>
    <mergeCell ref="AP59:AW59"/>
    <mergeCell ref="AP60:AW60"/>
    <mergeCell ref="BA3:BC3"/>
    <mergeCell ref="BD3:BF3"/>
    <mergeCell ref="BG3:BI3"/>
    <mergeCell ref="BJ3:BL3"/>
    <mergeCell ref="BM3:BO3"/>
    <mergeCell ref="BA5:BO5"/>
    <mergeCell ref="BA21:BN21"/>
    <mergeCell ref="BF22:BM22"/>
    <mergeCell ref="BF23:BM23"/>
    <mergeCell ref="BA24:BA28"/>
    <mergeCell ref="BF24:BM24"/>
    <mergeCell ref="BF25:BM25"/>
    <mergeCell ref="BF26:BM26"/>
    <mergeCell ref="BF27:BM27"/>
    <mergeCell ref="BF28:BM28"/>
    <mergeCell ref="AP39:AW39"/>
    <mergeCell ref="AL40:AM40"/>
    <mergeCell ref="AP40:AW40"/>
    <mergeCell ref="BF50:BM50"/>
    <mergeCell ref="BF39:BM39"/>
    <mergeCell ref="BF32:BM32"/>
    <mergeCell ref="BF33:BM33"/>
    <mergeCell ref="BF34:BM34"/>
    <mergeCell ref="BF35:BM35"/>
    <mergeCell ref="BF36:BM36"/>
    <mergeCell ref="BB40:BC40"/>
    <mergeCell ref="BF40:BM40"/>
    <mergeCell ref="BF41:BM41"/>
    <mergeCell ref="BF37:BM37"/>
    <mergeCell ref="BF38:BM38"/>
    <mergeCell ref="BA31:BA39"/>
    <mergeCell ref="BF31:BM31"/>
    <mergeCell ref="BB59:BC59"/>
    <mergeCell ref="BF59:BM59"/>
    <mergeCell ref="BF60:BM60"/>
    <mergeCell ref="BB51:BC51"/>
    <mergeCell ref="BF51:BM51"/>
    <mergeCell ref="BF52:BM52"/>
    <mergeCell ref="BA53:BA58"/>
    <mergeCell ref="BF53:BM53"/>
    <mergeCell ref="BF54:BM54"/>
    <mergeCell ref="BF55:BM55"/>
    <mergeCell ref="BF56:BM56"/>
    <mergeCell ref="BF57:BM57"/>
    <mergeCell ref="BF58:BM58"/>
    <mergeCell ref="BA42:BA50"/>
    <mergeCell ref="BF42:BM42"/>
    <mergeCell ref="BF43:BM43"/>
    <mergeCell ref="BF44:BM44"/>
    <mergeCell ref="BF45:BM45"/>
    <mergeCell ref="BF46:BM46"/>
    <mergeCell ref="BF47:BM47"/>
    <mergeCell ref="BF48:BM48"/>
    <mergeCell ref="BF49:BM49"/>
  </mergeCells>
  <dataValidations count="1">
    <dataValidation type="list" allowBlank="1" showInputMessage="1" showErrorMessage="1" sqref="BN52:BN58 AX52:AX58 AH52:AH58 R52:R58 R41:R50 AH23:AH28 AX23:AX28 BN23:BN28 R23:R28 BN30:BN39 AX30:AX39 AH30:AH39 AH41:AH50 AX41:AX50 BN41:BN50 R30:R39" xr:uid="{00000000-0002-0000-0500-000000000000}">
      <formula1>$E$19:$M$19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BO86"/>
  <sheetViews>
    <sheetView topLeftCell="B1" zoomScale="85" zoomScaleNormal="85" workbookViewId="0">
      <selection activeCell="O12" sqref="O12"/>
    </sheetView>
  </sheetViews>
  <sheetFormatPr baseColWidth="10" defaultColWidth="11.42578125" defaultRowHeight="15" x14ac:dyDescent="0.25"/>
  <cols>
    <col min="1" max="1" width="11.42578125" style="1"/>
    <col min="2" max="2" width="7" style="1" customWidth="1"/>
    <col min="3" max="3" width="32.7109375" style="1" customWidth="1"/>
    <col min="4" max="4" width="11.42578125" style="1"/>
    <col min="5" max="5" width="13" style="1" customWidth="1"/>
    <col min="6" max="6" width="11.140625" style="1" customWidth="1"/>
    <col min="7" max="8" width="13.7109375" style="1" customWidth="1"/>
    <col min="9" max="9" width="14.140625" style="1" customWidth="1"/>
    <col min="10" max="10" width="14" style="1" customWidth="1"/>
    <col min="11" max="11" width="14.5703125" style="1" customWidth="1"/>
    <col min="12" max="12" width="12.28515625" style="1" customWidth="1"/>
    <col min="13" max="13" width="14.7109375" style="1" customWidth="1"/>
    <col min="14" max="14" width="13.7109375" style="1" customWidth="1"/>
    <col min="15" max="15" width="11.28515625" style="1" customWidth="1"/>
    <col min="16" max="16" width="13.7109375" style="1" customWidth="1"/>
    <col min="17" max="17" width="12.42578125" style="1" customWidth="1"/>
    <col min="18" max="18" width="13.140625" style="1" customWidth="1"/>
    <col min="19" max="19" width="12" style="1" bestFit="1" customWidth="1"/>
    <col min="20" max="20" width="5" style="202" customWidth="1"/>
    <col min="21" max="32" width="11.42578125" style="1"/>
    <col min="33" max="33" width="13" style="1" customWidth="1"/>
    <col min="34" max="34" width="11.42578125" style="1"/>
    <col min="35" max="35" width="12.7109375" style="1" customWidth="1"/>
    <col min="36" max="36" width="4.5703125" style="202" customWidth="1"/>
    <col min="37" max="48" width="11.42578125" style="1"/>
    <col min="49" max="49" width="12.85546875" style="1" customWidth="1"/>
    <col min="50" max="50" width="11.42578125" style="1"/>
    <col min="51" max="51" width="12.42578125" style="1" customWidth="1"/>
    <col min="52" max="52" width="6" style="202" customWidth="1"/>
    <col min="53" max="16384" width="11.42578125" style="1"/>
  </cols>
  <sheetData>
    <row r="2" spans="2:67" ht="14.45" thickBot="1" x14ac:dyDescent="0.3"/>
    <row r="3" spans="2:67" ht="15.75" thickBot="1" x14ac:dyDescent="0.3">
      <c r="B3" s="383" t="s">
        <v>2</v>
      </c>
      <c r="C3" s="388" t="s">
        <v>3</v>
      </c>
      <c r="D3" s="378" t="s">
        <v>4</v>
      </c>
      <c r="E3" s="380" t="s">
        <v>103</v>
      </c>
      <c r="F3" s="381"/>
      <c r="G3" s="382"/>
      <c r="H3" s="372" t="s">
        <v>104</v>
      </c>
      <c r="I3" s="373"/>
      <c r="J3" s="374"/>
      <c r="K3" s="372" t="s">
        <v>105</v>
      </c>
      <c r="L3" s="373"/>
      <c r="M3" s="374"/>
      <c r="N3" s="372" t="s">
        <v>106</v>
      </c>
      <c r="O3" s="373"/>
      <c r="P3" s="374"/>
      <c r="Q3" s="356" t="s">
        <v>5</v>
      </c>
      <c r="R3" s="357"/>
      <c r="S3" s="358"/>
      <c r="U3" s="372" t="s">
        <v>107</v>
      </c>
      <c r="V3" s="373"/>
      <c r="W3" s="475"/>
      <c r="X3" s="372" t="s">
        <v>108</v>
      </c>
      <c r="Y3" s="373"/>
      <c r="Z3" s="374"/>
      <c r="AA3" s="372" t="s">
        <v>109</v>
      </c>
      <c r="AB3" s="373"/>
      <c r="AC3" s="374"/>
      <c r="AD3" s="372" t="s">
        <v>110</v>
      </c>
      <c r="AE3" s="373"/>
      <c r="AF3" s="374"/>
      <c r="AG3" s="356" t="s">
        <v>5</v>
      </c>
      <c r="AH3" s="357"/>
      <c r="AI3" s="358"/>
      <c r="AK3" s="380" t="s">
        <v>111</v>
      </c>
      <c r="AL3" s="381"/>
      <c r="AM3" s="382"/>
      <c r="AN3" s="372" t="s">
        <v>112</v>
      </c>
      <c r="AO3" s="373"/>
      <c r="AP3" s="374"/>
      <c r="AQ3" s="372" t="s">
        <v>113</v>
      </c>
      <c r="AR3" s="373"/>
      <c r="AS3" s="374"/>
      <c r="AT3" s="372" t="s">
        <v>114</v>
      </c>
      <c r="AU3" s="373"/>
      <c r="AV3" s="374"/>
      <c r="AW3" s="356" t="s">
        <v>5</v>
      </c>
      <c r="AX3" s="357"/>
      <c r="AY3" s="358"/>
      <c r="BA3" s="380" t="s">
        <v>115</v>
      </c>
      <c r="BB3" s="381"/>
      <c r="BC3" s="382"/>
      <c r="BD3" s="372" t="s">
        <v>116</v>
      </c>
      <c r="BE3" s="373"/>
      <c r="BF3" s="374"/>
      <c r="BG3" s="372" t="s">
        <v>117</v>
      </c>
      <c r="BH3" s="373"/>
      <c r="BI3" s="374"/>
      <c r="BJ3" s="372" t="s">
        <v>118</v>
      </c>
      <c r="BK3" s="373"/>
      <c r="BL3" s="374"/>
      <c r="BM3" s="356" t="s">
        <v>5</v>
      </c>
      <c r="BN3" s="357"/>
      <c r="BO3" s="358"/>
    </row>
    <row r="4" spans="2:67" ht="15.75" thickBot="1" x14ac:dyDescent="0.3">
      <c r="B4" s="384"/>
      <c r="C4" s="389"/>
      <c r="D4" s="379"/>
      <c r="E4" s="3" t="s">
        <v>6</v>
      </c>
      <c r="F4" s="4" t="s">
        <v>7</v>
      </c>
      <c r="G4" s="5" t="s">
        <v>8</v>
      </c>
      <c r="H4" s="3" t="s">
        <v>6</v>
      </c>
      <c r="I4" s="4" t="s">
        <v>7</v>
      </c>
      <c r="J4" s="5" t="s">
        <v>8</v>
      </c>
      <c r="K4" s="3" t="s">
        <v>6</v>
      </c>
      <c r="L4" s="4" t="s">
        <v>7</v>
      </c>
      <c r="M4" s="6" t="s">
        <v>8</v>
      </c>
      <c r="N4" s="3" t="s">
        <v>6</v>
      </c>
      <c r="O4" s="4" t="s">
        <v>7</v>
      </c>
      <c r="P4" s="6" t="s">
        <v>8</v>
      </c>
      <c r="Q4" s="7" t="s">
        <v>6</v>
      </c>
      <c r="R4" s="8" t="s">
        <v>7</v>
      </c>
      <c r="S4" s="9" t="s">
        <v>8</v>
      </c>
      <c r="U4" s="3" t="s">
        <v>6</v>
      </c>
      <c r="V4" s="4" t="s">
        <v>7</v>
      </c>
      <c r="W4" s="5" t="s">
        <v>8</v>
      </c>
      <c r="X4" s="3" t="s">
        <v>6</v>
      </c>
      <c r="Y4" s="4" t="s">
        <v>7</v>
      </c>
      <c r="Z4" s="5" t="s">
        <v>8</v>
      </c>
      <c r="AA4" s="3" t="s">
        <v>6</v>
      </c>
      <c r="AB4" s="4" t="s">
        <v>7</v>
      </c>
      <c r="AC4" s="6" t="s">
        <v>8</v>
      </c>
      <c r="AD4" s="3" t="s">
        <v>6</v>
      </c>
      <c r="AE4" s="4" t="s">
        <v>7</v>
      </c>
      <c r="AF4" s="6" t="s">
        <v>8</v>
      </c>
      <c r="AG4" s="7" t="s">
        <v>6</v>
      </c>
      <c r="AH4" s="8" t="s">
        <v>7</v>
      </c>
      <c r="AI4" s="9" t="s">
        <v>8</v>
      </c>
      <c r="AK4" s="3" t="s">
        <v>6</v>
      </c>
      <c r="AL4" s="4" t="s">
        <v>7</v>
      </c>
      <c r="AM4" s="5" t="s">
        <v>8</v>
      </c>
      <c r="AN4" s="3" t="s">
        <v>6</v>
      </c>
      <c r="AO4" s="4" t="s">
        <v>7</v>
      </c>
      <c r="AP4" s="5" t="s">
        <v>8</v>
      </c>
      <c r="AQ4" s="3" t="s">
        <v>6</v>
      </c>
      <c r="AR4" s="4" t="s">
        <v>7</v>
      </c>
      <c r="AS4" s="6" t="s">
        <v>8</v>
      </c>
      <c r="AT4" s="3" t="s">
        <v>6</v>
      </c>
      <c r="AU4" s="4" t="s">
        <v>7</v>
      </c>
      <c r="AV4" s="6" t="s">
        <v>8</v>
      </c>
      <c r="AW4" s="7" t="s">
        <v>6</v>
      </c>
      <c r="AX4" s="8" t="s">
        <v>7</v>
      </c>
      <c r="AY4" s="9" t="s">
        <v>8</v>
      </c>
      <c r="BA4" s="3" t="s">
        <v>6</v>
      </c>
      <c r="BB4" s="4" t="s">
        <v>7</v>
      </c>
      <c r="BC4" s="5" t="s">
        <v>8</v>
      </c>
      <c r="BD4" s="3" t="s">
        <v>6</v>
      </c>
      <c r="BE4" s="4" t="s">
        <v>7</v>
      </c>
      <c r="BF4" s="5" t="s">
        <v>8</v>
      </c>
      <c r="BG4" s="3" t="s">
        <v>6</v>
      </c>
      <c r="BH4" s="4" t="s">
        <v>7</v>
      </c>
      <c r="BI4" s="6" t="s">
        <v>8</v>
      </c>
      <c r="BJ4" s="3" t="s">
        <v>6</v>
      </c>
      <c r="BK4" s="4" t="s">
        <v>7</v>
      </c>
      <c r="BL4" s="6" t="s">
        <v>8</v>
      </c>
      <c r="BM4" s="7" t="s">
        <v>6</v>
      </c>
      <c r="BN4" s="8" t="s">
        <v>7</v>
      </c>
      <c r="BO4" s="9" t="s">
        <v>8</v>
      </c>
    </row>
    <row r="5" spans="2:67" ht="14.45" thickBot="1" x14ac:dyDescent="0.3">
      <c r="B5" s="385" t="s">
        <v>19</v>
      </c>
      <c r="C5" s="386"/>
      <c r="D5" s="387"/>
      <c r="E5" s="352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4"/>
      <c r="U5" s="365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7"/>
      <c r="AK5" s="365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7"/>
      <c r="BA5" s="365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7"/>
    </row>
    <row r="6" spans="2:67" ht="15.6" x14ac:dyDescent="0.25">
      <c r="B6" s="10" t="s">
        <v>72</v>
      </c>
      <c r="C6" s="164" t="s">
        <v>69</v>
      </c>
      <c r="D6" s="101"/>
      <c r="E6" s="102">
        <f>1500/4</f>
        <v>375</v>
      </c>
      <c r="F6" s="103">
        <f>SUMIF($R$25:$R$38,B6,$I$25:$I$38)</f>
        <v>250</v>
      </c>
      <c r="G6" s="104">
        <f t="shared" ref="G6:G19" si="0">E6-F6</f>
        <v>125</v>
      </c>
      <c r="H6" s="102">
        <f>1500/4</f>
        <v>375</v>
      </c>
      <c r="I6" s="103">
        <f>SUMIF($R$40:$R$58,B6,$I$40:$I$58)</f>
        <v>500</v>
      </c>
      <c r="J6" s="104">
        <f t="shared" ref="J6:J19" si="1">H6-I6</f>
        <v>-125</v>
      </c>
      <c r="K6" s="102">
        <f>1500/4</f>
        <v>375</v>
      </c>
      <c r="L6" s="103">
        <f>SUMIF($R$60:$R$76,B6,$I$60:$I$76)</f>
        <v>250</v>
      </c>
      <c r="M6" s="104">
        <f t="shared" ref="M6:M19" si="2">K6-L6</f>
        <v>125</v>
      </c>
      <c r="N6" s="102">
        <f>1500/4</f>
        <v>375</v>
      </c>
      <c r="O6" s="103"/>
      <c r="P6" s="104">
        <f t="shared" ref="P6:P19" si="3">N6-O6</f>
        <v>375</v>
      </c>
      <c r="Q6" s="106">
        <f t="shared" ref="Q6:R18" si="4">N6+K6+H6+E6</f>
        <v>1500</v>
      </c>
      <c r="R6" s="107">
        <f t="shared" si="4"/>
        <v>1000</v>
      </c>
      <c r="S6" s="108">
        <f t="shared" ref="S6:S19" si="5">Q6-R6</f>
        <v>500</v>
      </c>
      <c r="U6" s="102">
        <f>1500/4</f>
        <v>375</v>
      </c>
      <c r="V6" s="103"/>
      <c r="W6" s="104">
        <f t="shared" ref="W6:W19" si="6">U6-V6</f>
        <v>375</v>
      </c>
      <c r="X6" s="102">
        <f>1500/4</f>
        <v>375</v>
      </c>
      <c r="Y6" s="103"/>
      <c r="Z6" s="104">
        <f t="shared" ref="Z6:Z19" si="7">X6-Y6</f>
        <v>375</v>
      </c>
      <c r="AA6" s="102">
        <f>1500/4</f>
        <v>375</v>
      </c>
      <c r="AB6" s="103"/>
      <c r="AC6" s="104">
        <f t="shared" ref="AC6:AC19" si="8">AA6-AB6</f>
        <v>375</v>
      </c>
      <c r="AD6" s="102">
        <f>1500/4</f>
        <v>375</v>
      </c>
      <c r="AE6" s="103"/>
      <c r="AF6" s="104">
        <f t="shared" ref="AF6:AF19" si="9">AD6-AE6</f>
        <v>375</v>
      </c>
      <c r="AG6" s="106">
        <f t="shared" ref="AG6:AH18" si="10">AD6+AA6+X6+U6</f>
        <v>1500</v>
      </c>
      <c r="AH6" s="107">
        <f t="shared" si="10"/>
        <v>0</v>
      </c>
      <c r="AI6" s="108">
        <f t="shared" ref="AI6:AI19" si="11">AG6-AH6</f>
        <v>1500</v>
      </c>
      <c r="AK6" s="102">
        <f>1500/4</f>
        <v>375</v>
      </c>
      <c r="AL6" s="103"/>
      <c r="AM6" s="104">
        <f t="shared" ref="AM6:AM19" si="12">AK6-AL6</f>
        <v>375</v>
      </c>
      <c r="AN6" s="102">
        <f>1500/4</f>
        <v>375</v>
      </c>
      <c r="AO6" s="103"/>
      <c r="AP6" s="104">
        <f t="shared" ref="AP6:AP19" si="13">AN6-AO6</f>
        <v>375</v>
      </c>
      <c r="AQ6" s="102">
        <f>1500/4</f>
        <v>375</v>
      </c>
      <c r="AR6" s="103"/>
      <c r="AS6" s="104">
        <f t="shared" ref="AS6:AS19" si="14">AQ6-AR6</f>
        <v>375</v>
      </c>
      <c r="AT6" s="102">
        <f>1500/4</f>
        <v>375</v>
      </c>
      <c r="AU6" s="103"/>
      <c r="AV6" s="104">
        <f t="shared" ref="AV6:AV19" si="15">AT6-AU6</f>
        <v>375</v>
      </c>
      <c r="AW6" s="106">
        <f t="shared" ref="AW6:AX18" si="16">AT6+AQ6+AN6+AK6</f>
        <v>1500</v>
      </c>
      <c r="AX6" s="107">
        <f t="shared" si="16"/>
        <v>0</v>
      </c>
      <c r="AY6" s="108">
        <f t="shared" ref="AY6:AY19" si="17">AW6-AX6</f>
        <v>1500</v>
      </c>
      <c r="BA6" s="102">
        <f>1500/4</f>
        <v>375</v>
      </c>
      <c r="BB6" s="103"/>
      <c r="BC6" s="104">
        <f t="shared" ref="BC6:BC19" si="18">BA6-BB6</f>
        <v>375</v>
      </c>
      <c r="BD6" s="102">
        <f>1500/4</f>
        <v>375</v>
      </c>
      <c r="BE6" s="103"/>
      <c r="BF6" s="104">
        <f t="shared" ref="BF6:BF19" si="19">BD6-BE6</f>
        <v>375</v>
      </c>
      <c r="BG6" s="102">
        <f>1500/4</f>
        <v>375</v>
      </c>
      <c r="BH6" s="103"/>
      <c r="BI6" s="104">
        <f t="shared" ref="BI6:BI19" si="20">BG6-BH6</f>
        <v>375</v>
      </c>
      <c r="BJ6" s="102">
        <f>1500/4</f>
        <v>375</v>
      </c>
      <c r="BK6" s="103"/>
      <c r="BL6" s="104">
        <f t="shared" ref="BL6:BL19" si="21">BJ6-BK6</f>
        <v>375</v>
      </c>
      <c r="BM6" s="106">
        <f t="shared" ref="BM6:BN18" si="22">BJ6+BG6+BD6+BA6</f>
        <v>1500</v>
      </c>
      <c r="BN6" s="107">
        <f t="shared" si="22"/>
        <v>0</v>
      </c>
      <c r="BO6" s="108">
        <f t="shared" ref="BO6:BO19" si="23">BM6-BN6</f>
        <v>1500</v>
      </c>
    </row>
    <row r="7" spans="2:67" ht="15.6" x14ac:dyDescent="0.25">
      <c r="B7" s="10" t="s">
        <v>73</v>
      </c>
      <c r="C7" s="164" t="s">
        <v>70</v>
      </c>
      <c r="D7" s="29"/>
      <c r="E7" s="27">
        <f>2640/4</f>
        <v>660</v>
      </c>
      <c r="F7" s="103">
        <f>SUMIF($R$25:$R$38,B7,$I$25:$I$38)</f>
        <v>440</v>
      </c>
      <c r="G7" s="23">
        <f t="shared" si="0"/>
        <v>220</v>
      </c>
      <c r="H7" s="27">
        <f>2640/4</f>
        <v>660</v>
      </c>
      <c r="I7" s="103">
        <f>SUMIF($R$40:$R$58,B7,$I$40:$I$58)</f>
        <v>880</v>
      </c>
      <c r="J7" s="23">
        <f t="shared" si="1"/>
        <v>-220</v>
      </c>
      <c r="K7" s="27">
        <f>2640/4</f>
        <v>660</v>
      </c>
      <c r="L7" s="103">
        <f>SUMIF($R$60:$R$76,B7,$I$60:$I$76)</f>
        <v>440</v>
      </c>
      <c r="M7" s="23">
        <f t="shared" si="2"/>
        <v>220</v>
      </c>
      <c r="N7" s="27">
        <f>2640/4</f>
        <v>660</v>
      </c>
      <c r="O7" s="22"/>
      <c r="P7" s="23">
        <f t="shared" si="3"/>
        <v>660</v>
      </c>
      <c r="Q7" s="21">
        <f t="shared" si="4"/>
        <v>2640</v>
      </c>
      <c r="R7" s="22">
        <f t="shared" si="4"/>
        <v>1760</v>
      </c>
      <c r="S7" s="25">
        <f t="shared" si="5"/>
        <v>880</v>
      </c>
      <c r="U7" s="27">
        <f>2640/4</f>
        <v>660</v>
      </c>
      <c r="V7" s="22"/>
      <c r="W7" s="23">
        <f t="shared" si="6"/>
        <v>660</v>
      </c>
      <c r="X7" s="27">
        <f>2640/4</f>
        <v>660</v>
      </c>
      <c r="Y7" s="22"/>
      <c r="Z7" s="23">
        <f t="shared" si="7"/>
        <v>660</v>
      </c>
      <c r="AA7" s="27">
        <f>2640/4</f>
        <v>660</v>
      </c>
      <c r="AB7" s="22"/>
      <c r="AC7" s="23">
        <f t="shared" si="8"/>
        <v>660</v>
      </c>
      <c r="AD7" s="27">
        <f>2640/4</f>
        <v>660</v>
      </c>
      <c r="AE7" s="22"/>
      <c r="AF7" s="23">
        <f t="shared" si="9"/>
        <v>660</v>
      </c>
      <c r="AG7" s="21">
        <f t="shared" si="10"/>
        <v>2640</v>
      </c>
      <c r="AH7" s="22">
        <f t="shared" si="10"/>
        <v>0</v>
      </c>
      <c r="AI7" s="25">
        <f t="shared" si="11"/>
        <v>2640</v>
      </c>
      <c r="AK7" s="27">
        <f>2640/4</f>
        <v>660</v>
      </c>
      <c r="AL7" s="22"/>
      <c r="AM7" s="23">
        <f t="shared" si="12"/>
        <v>660</v>
      </c>
      <c r="AN7" s="27">
        <f>2640/4</f>
        <v>660</v>
      </c>
      <c r="AO7" s="22"/>
      <c r="AP7" s="23">
        <f t="shared" si="13"/>
        <v>660</v>
      </c>
      <c r="AQ7" s="27">
        <f>2640/4</f>
        <v>660</v>
      </c>
      <c r="AR7" s="22"/>
      <c r="AS7" s="23">
        <f t="shared" si="14"/>
        <v>660</v>
      </c>
      <c r="AT7" s="27">
        <f>2640/4</f>
        <v>660</v>
      </c>
      <c r="AU7" s="22"/>
      <c r="AV7" s="23">
        <f t="shared" si="15"/>
        <v>660</v>
      </c>
      <c r="AW7" s="21">
        <f t="shared" si="16"/>
        <v>2640</v>
      </c>
      <c r="AX7" s="22">
        <f t="shared" si="16"/>
        <v>0</v>
      </c>
      <c r="AY7" s="25">
        <f t="shared" si="17"/>
        <v>2640</v>
      </c>
      <c r="BA7" s="27">
        <f>2640/4</f>
        <v>660</v>
      </c>
      <c r="BB7" s="22"/>
      <c r="BC7" s="23">
        <f t="shared" si="18"/>
        <v>660</v>
      </c>
      <c r="BD7" s="27">
        <f>2640/4</f>
        <v>660</v>
      </c>
      <c r="BE7" s="22"/>
      <c r="BF7" s="23">
        <f t="shared" si="19"/>
        <v>660</v>
      </c>
      <c r="BG7" s="27">
        <f>2640/4</f>
        <v>660</v>
      </c>
      <c r="BH7" s="22"/>
      <c r="BI7" s="23">
        <f t="shared" si="20"/>
        <v>660</v>
      </c>
      <c r="BJ7" s="27">
        <f>2640/4</f>
        <v>660</v>
      </c>
      <c r="BK7" s="22"/>
      <c r="BL7" s="23">
        <f t="shared" si="21"/>
        <v>660</v>
      </c>
      <c r="BM7" s="21">
        <f t="shared" si="22"/>
        <v>2640</v>
      </c>
      <c r="BN7" s="22">
        <f t="shared" si="22"/>
        <v>0</v>
      </c>
      <c r="BO7" s="25">
        <f t="shared" si="23"/>
        <v>2640</v>
      </c>
    </row>
    <row r="8" spans="2:67" ht="15.6" x14ac:dyDescent="0.25">
      <c r="B8" s="10" t="s">
        <v>74</v>
      </c>
      <c r="C8" s="164" t="s">
        <v>71</v>
      </c>
      <c r="D8" s="26"/>
      <c r="E8" s="27">
        <f>2400/4</f>
        <v>600</v>
      </c>
      <c r="F8" s="103">
        <f>SUMIF($R$25:$R$38,B8,$I$25:$I$38)</f>
        <v>400</v>
      </c>
      <c r="G8" s="23">
        <f t="shared" si="0"/>
        <v>200</v>
      </c>
      <c r="H8" s="27">
        <f>2400/4</f>
        <v>600</v>
      </c>
      <c r="I8" s="103">
        <f>SUMIF($R$40:$R$58,B8,$I$40:$I$58)</f>
        <v>750</v>
      </c>
      <c r="J8" s="23">
        <f t="shared" si="1"/>
        <v>-150</v>
      </c>
      <c r="K8" s="27">
        <f>2400/4</f>
        <v>600</v>
      </c>
      <c r="L8" s="103">
        <f>SUMIF($R$60:$R$76,B8,$I$60:$I$76)</f>
        <v>587</v>
      </c>
      <c r="M8" s="23">
        <f t="shared" si="2"/>
        <v>13</v>
      </c>
      <c r="N8" s="27">
        <f>2400/4</f>
        <v>600</v>
      </c>
      <c r="O8" s="28"/>
      <c r="P8" s="23">
        <f t="shared" si="3"/>
        <v>600</v>
      </c>
      <c r="Q8" s="21">
        <f t="shared" si="4"/>
        <v>2400</v>
      </c>
      <c r="R8" s="22">
        <f t="shared" si="4"/>
        <v>1737</v>
      </c>
      <c r="S8" s="25">
        <f t="shared" si="5"/>
        <v>663</v>
      </c>
      <c r="U8" s="27">
        <f>2400/4</f>
        <v>600</v>
      </c>
      <c r="V8" s="28"/>
      <c r="W8" s="23">
        <f t="shared" si="6"/>
        <v>600</v>
      </c>
      <c r="X8" s="27">
        <f>2400/4</f>
        <v>600</v>
      </c>
      <c r="Y8" s="28"/>
      <c r="Z8" s="23">
        <f t="shared" si="7"/>
        <v>600</v>
      </c>
      <c r="AA8" s="27">
        <f>2400/4</f>
        <v>600</v>
      </c>
      <c r="AB8" s="28"/>
      <c r="AC8" s="23">
        <f t="shared" si="8"/>
        <v>600</v>
      </c>
      <c r="AD8" s="27">
        <f>2400/4</f>
        <v>600</v>
      </c>
      <c r="AE8" s="28"/>
      <c r="AF8" s="23">
        <f t="shared" si="9"/>
        <v>600</v>
      </c>
      <c r="AG8" s="21">
        <f t="shared" si="10"/>
        <v>2400</v>
      </c>
      <c r="AH8" s="22">
        <f t="shared" si="10"/>
        <v>0</v>
      </c>
      <c r="AI8" s="25">
        <f t="shared" si="11"/>
        <v>2400</v>
      </c>
      <c r="AK8" s="27">
        <f>2400/4</f>
        <v>600</v>
      </c>
      <c r="AL8" s="28"/>
      <c r="AM8" s="23">
        <f t="shared" si="12"/>
        <v>600</v>
      </c>
      <c r="AN8" s="27">
        <f>2400/4</f>
        <v>600</v>
      </c>
      <c r="AO8" s="28"/>
      <c r="AP8" s="23">
        <f t="shared" si="13"/>
        <v>600</v>
      </c>
      <c r="AQ8" s="27">
        <f>2400/4</f>
        <v>600</v>
      </c>
      <c r="AR8" s="28"/>
      <c r="AS8" s="23">
        <f t="shared" si="14"/>
        <v>600</v>
      </c>
      <c r="AT8" s="27">
        <f>2400/4</f>
        <v>600</v>
      </c>
      <c r="AU8" s="28"/>
      <c r="AV8" s="23">
        <f t="shared" si="15"/>
        <v>600</v>
      </c>
      <c r="AW8" s="21">
        <f t="shared" si="16"/>
        <v>2400</v>
      </c>
      <c r="AX8" s="22">
        <f t="shared" si="16"/>
        <v>0</v>
      </c>
      <c r="AY8" s="25">
        <f t="shared" si="17"/>
        <v>2400</v>
      </c>
      <c r="BA8" s="27">
        <f>2400/4</f>
        <v>600</v>
      </c>
      <c r="BB8" s="28"/>
      <c r="BC8" s="23">
        <f t="shared" si="18"/>
        <v>600</v>
      </c>
      <c r="BD8" s="27">
        <f>2400/4</f>
        <v>600</v>
      </c>
      <c r="BE8" s="28"/>
      <c r="BF8" s="23">
        <f t="shared" si="19"/>
        <v>600</v>
      </c>
      <c r="BG8" s="27">
        <f>2400/4</f>
        <v>600</v>
      </c>
      <c r="BH8" s="28"/>
      <c r="BI8" s="23">
        <f t="shared" si="20"/>
        <v>600</v>
      </c>
      <c r="BJ8" s="27">
        <f>2400/4</f>
        <v>600</v>
      </c>
      <c r="BK8" s="28"/>
      <c r="BL8" s="23">
        <f t="shared" si="21"/>
        <v>600</v>
      </c>
      <c r="BM8" s="21">
        <f t="shared" si="22"/>
        <v>2400</v>
      </c>
      <c r="BN8" s="22">
        <f t="shared" si="22"/>
        <v>0</v>
      </c>
      <c r="BO8" s="25">
        <f t="shared" si="23"/>
        <v>2400</v>
      </c>
    </row>
    <row r="9" spans="2:67" ht="62.45" x14ac:dyDescent="0.25">
      <c r="B9" s="10"/>
      <c r="C9" s="166" t="s">
        <v>75</v>
      </c>
      <c r="D9" s="29"/>
      <c r="E9" s="21">
        <f>SUM(E6:E8)</f>
        <v>1635</v>
      </c>
      <c r="F9" s="22">
        <f>SUM(F6:F8)</f>
        <v>1090</v>
      </c>
      <c r="G9" s="172">
        <f t="shared" si="0"/>
        <v>545</v>
      </c>
      <c r="H9" s="21">
        <f>SUM(H6:H8)</f>
        <v>1635</v>
      </c>
      <c r="I9" s="22">
        <f>SUM(I6:I8)</f>
        <v>2130</v>
      </c>
      <c r="J9" s="172">
        <f t="shared" si="1"/>
        <v>-495</v>
      </c>
      <c r="K9" s="21">
        <f>SUM(K6:K8)</f>
        <v>1635</v>
      </c>
      <c r="L9" s="22">
        <f>SUM(L6:L8)</f>
        <v>1277</v>
      </c>
      <c r="M9" s="172">
        <f t="shared" si="2"/>
        <v>358</v>
      </c>
      <c r="N9" s="21">
        <f>SUM(N6:N8)</f>
        <v>1635</v>
      </c>
      <c r="O9" s="22">
        <f>SUM(O6:O8)</f>
        <v>0</v>
      </c>
      <c r="P9" s="172">
        <f t="shared" si="3"/>
        <v>1635</v>
      </c>
      <c r="Q9" s="21">
        <f t="shared" si="4"/>
        <v>6540</v>
      </c>
      <c r="R9" s="22">
        <f t="shared" si="4"/>
        <v>4497</v>
      </c>
      <c r="S9" s="25">
        <f t="shared" si="5"/>
        <v>2043</v>
      </c>
      <c r="U9" s="21">
        <f>SUM(U6:U8)</f>
        <v>1635</v>
      </c>
      <c r="V9" s="22"/>
      <c r="W9" s="172">
        <f t="shared" si="6"/>
        <v>1635</v>
      </c>
      <c r="X9" s="21">
        <f>SUM(X6:X8)</f>
        <v>1635</v>
      </c>
      <c r="Y9" s="22"/>
      <c r="Z9" s="172">
        <f t="shared" si="7"/>
        <v>1635</v>
      </c>
      <c r="AA9" s="21">
        <f>SUM(AA6:AA8)</f>
        <v>1635</v>
      </c>
      <c r="AB9" s="22"/>
      <c r="AC9" s="172">
        <f t="shared" si="8"/>
        <v>1635</v>
      </c>
      <c r="AD9" s="21">
        <f>SUM(AD6:AD8)</f>
        <v>1635</v>
      </c>
      <c r="AE9" s="22"/>
      <c r="AF9" s="172">
        <f t="shared" si="9"/>
        <v>1635</v>
      </c>
      <c r="AG9" s="21">
        <f t="shared" si="10"/>
        <v>6540</v>
      </c>
      <c r="AH9" s="22">
        <f t="shared" si="10"/>
        <v>0</v>
      </c>
      <c r="AI9" s="25">
        <f t="shared" si="11"/>
        <v>6540</v>
      </c>
      <c r="AK9" s="21">
        <f>SUM(AK6:AK8)</f>
        <v>1635</v>
      </c>
      <c r="AL9" s="22"/>
      <c r="AM9" s="172">
        <f t="shared" si="12"/>
        <v>1635</v>
      </c>
      <c r="AN9" s="21">
        <f>SUM(AN6:AN8)</f>
        <v>1635</v>
      </c>
      <c r="AO9" s="22"/>
      <c r="AP9" s="172">
        <f t="shared" si="13"/>
        <v>1635</v>
      </c>
      <c r="AQ9" s="21">
        <f>SUM(AQ6:AQ8)</f>
        <v>1635</v>
      </c>
      <c r="AR9" s="22"/>
      <c r="AS9" s="172">
        <f t="shared" si="14"/>
        <v>1635</v>
      </c>
      <c r="AT9" s="21">
        <f>SUM(AT6:AT8)</f>
        <v>1635</v>
      </c>
      <c r="AU9" s="22"/>
      <c r="AV9" s="172">
        <f t="shared" si="15"/>
        <v>1635</v>
      </c>
      <c r="AW9" s="21">
        <f t="shared" si="16"/>
        <v>6540</v>
      </c>
      <c r="AX9" s="22">
        <f t="shared" si="16"/>
        <v>0</v>
      </c>
      <c r="AY9" s="25">
        <f t="shared" si="17"/>
        <v>6540</v>
      </c>
      <c r="BA9" s="21">
        <f>SUM(BA6:BA8)</f>
        <v>1635</v>
      </c>
      <c r="BB9" s="22"/>
      <c r="BC9" s="172">
        <f t="shared" si="18"/>
        <v>1635</v>
      </c>
      <c r="BD9" s="21">
        <f>SUM(BD6:BD8)</f>
        <v>1635</v>
      </c>
      <c r="BE9" s="22"/>
      <c r="BF9" s="172">
        <f t="shared" si="19"/>
        <v>1635</v>
      </c>
      <c r="BG9" s="21">
        <f>SUM(BG6:BG8)</f>
        <v>1635</v>
      </c>
      <c r="BH9" s="22"/>
      <c r="BI9" s="172">
        <f t="shared" si="20"/>
        <v>1635</v>
      </c>
      <c r="BJ9" s="21">
        <f>SUM(BJ6:BJ8)</f>
        <v>1635</v>
      </c>
      <c r="BK9" s="22"/>
      <c r="BL9" s="172">
        <f t="shared" si="21"/>
        <v>1635</v>
      </c>
      <c r="BM9" s="21">
        <f t="shared" si="22"/>
        <v>6540</v>
      </c>
      <c r="BN9" s="22">
        <f t="shared" si="22"/>
        <v>0</v>
      </c>
      <c r="BO9" s="25">
        <f t="shared" si="23"/>
        <v>6540</v>
      </c>
    </row>
    <row r="10" spans="2:67" ht="15.6" x14ac:dyDescent="0.25">
      <c r="B10" s="19" t="s">
        <v>77</v>
      </c>
      <c r="C10" s="164" t="s">
        <v>76</v>
      </c>
      <c r="D10" s="26"/>
      <c r="E10" s="27">
        <v>0</v>
      </c>
      <c r="F10" s="103">
        <f>SUMIF($R$25:$R$38,B10,$I$25:$I$38)</f>
        <v>0</v>
      </c>
      <c r="G10" s="23">
        <f t="shared" si="0"/>
        <v>0</v>
      </c>
      <c r="H10" s="27">
        <v>0</v>
      </c>
      <c r="I10" s="103">
        <f>SUMIF($R$40:$R$58,B10,$I$40:$I$58)</f>
        <v>0</v>
      </c>
      <c r="J10" s="23">
        <f t="shared" si="1"/>
        <v>0</v>
      </c>
      <c r="K10" s="27">
        <v>0</v>
      </c>
      <c r="L10" s="103">
        <f>SUMIF($R$60:$R$76,B10,$I$60:$I$76)</f>
        <v>0</v>
      </c>
      <c r="M10" s="23">
        <f t="shared" si="2"/>
        <v>0</v>
      </c>
      <c r="N10" s="27">
        <v>0</v>
      </c>
      <c r="O10" s="28"/>
      <c r="P10" s="23">
        <f t="shared" si="3"/>
        <v>0</v>
      </c>
      <c r="Q10" s="21">
        <f t="shared" si="4"/>
        <v>0</v>
      </c>
      <c r="R10" s="22">
        <f t="shared" si="4"/>
        <v>0</v>
      </c>
      <c r="S10" s="25">
        <f t="shared" si="5"/>
        <v>0</v>
      </c>
      <c r="U10" s="27">
        <v>850</v>
      </c>
      <c r="V10" s="28"/>
      <c r="W10" s="23">
        <f t="shared" si="6"/>
        <v>850</v>
      </c>
      <c r="X10" s="27">
        <v>850</v>
      </c>
      <c r="Y10" s="28"/>
      <c r="Z10" s="23">
        <f t="shared" si="7"/>
        <v>850</v>
      </c>
      <c r="AA10" s="27">
        <v>850</v>
      </c>
      <c r="AB10" s="28"/>
      <c r="AC10" s="23">
        <f t="shared" si="8"/>
        <v>850</v>
      </c>
      <c r="AD10" s="27">
        <v>850</v>
      </c>
      <c r="AE10" s="28"/>
      <c r="AF10" s="23">
        <f t="shared" si="9"/>
        <v>850</v>
      </c>
      <c r="AG10" s="21">
        <f t="shared" si="10"/>
        <v>3400</v>
      </c>
      <c r="AH10" s="22">
        <f t="shared" si="10"/>
        <v>0</v>
      </c>
      <c r="AI10" s="25">
        <f t="shared" si="11"/>
        <v>3400</v>
      </c>
      <c r="AK10" s="27">
        <v>850</v>
      </c>
      <c r="AL10" s="28"/>
      <c r="AM10" s="23">
        <f t="shared" si="12"/>
        <v>850</v>
      </c>
      <c r="AN10" s="27">
        <v>850</v>
      </c>
      <c r="AO10" s="28"/>
      <c r="AP10" s="23">
        <f t="shared" si="13"/>
        <v>850</v>
      </c>
      <c r="AQ10" s="27">
        <v>850</v>
      </c>
      <c r="AR10" s="28"/>
      <c r="AS10" s="23">
        <f t="shared" si="14"/>
        <v>850</v>
      </c>
      <c r="AT10" s="27">
        <v>850</v>
      </c>
      <c r="AU10" s="28"/>
      <c r="AV10" s="23">
        <f t="shared" si="15"/>
        <v>850</v>
      </c>
      <c r="AW10" s="21">
        <f t="shared" si="16"/>
        <v>3400</v>
      </c>
      <c r="AX10" s="22">
        <f t="shared" si="16"/>
        <v>0</v>
      </c>
      <c r="AY10" s="25">
        <f t="shared" si="17"/>
        <v>3400</v>
      </c>
      <c r="BA10" s="27">
        <v>550</v>
      </c>
      <c r="BB10" s="28"/>
      <c r="BC10" s="23">
        <f t="shared" si="18"/>
        <v>550</v>
      </c>
      <c r="BD10" s="27">
        <v>550</v>
      </c>
      <c r="BE10" s="28"/>
      <c r="BF10" s="23">
        <f t="shared" si="19"/>
        <v>550</v>
      </c>
      <c r="BG10" s="27">
        <v>550</v>
      </c>
      <c r="BH10" s="28"/>
      <c r="BI10" s="23">
        <f t="shared" si="20"/>
        <v>550</v>
      </c>
      <c r="BJ10" s="27">
        <v>550</v>
      </c>
      <c r="BK10" s="28"/>
      <c r="BL10" s="23">
        <f t="shared" si="21"/>
        <v>550</v>
      </c>
      <c r="BM10" s="21">
        <f t="shared" si="22"/>
        <v>2200</v>
      </c>
      <c r="BN10" s="22">
        <f t="shared" si="22"/>
        <v>0</v>
      </c>
      <c r="BO10" s="25">
        <f t="shared" si="23"/>
        <v>2200</v>
      </c>
    </row>
    <row r="11" spans="2:67" ht="15.6" x14ac:dyDescent="0.25">
      <c r="B11" s="19" t="s">
        <v>78</v>
      </c>
      <c r="C11" s="164" t="s">
        <v>51</v>
      </c>
      <c r="D11" s="26"/>
      <c r="E11" s="27">
        <v>0</v>
      </c>
      <c r="F11" s="103">
        <f>SUMIF($R$25:$R$38,B11,$I$25:$I$38)</f>
        <v>0</v>
      </c>
      <c r="G11" s="23">
        <f t="shared" si="0"/>
        <v>0</v>
      </c>
      <c r="H11" s="27">
        <v>0</v>
      </c>
      <c r="I11" s="103">
        <f>SUMIF($R$40:$R$58,B11,$I$40:$I$58)</f>
        <v>0</v>
      </c>
      <c r="J11" s="23">
        <f t="shared" si="1"/>
        <v>0</v>
      </c>
      <c r="K11" s="27">
        <v>0</v>
      </c>
      <c r="L11" s="103">
        <f>SUMIF($R$60:$R$76,B11,$I$60:$I$76)</f>
        <v>0</v>
      </c>
      <c r="M11" s="23">
        <f t="shared" si="2"/>
        <v>0</v>
      </c>
      <c r="N11" s="27">
        <v>0</v>
      </c>
      <c r="O11" s="28"/>
      <c r="P11" s="23">
        <f t="shared" si="3"/>
        <v>0</v>
      </c>
      <c r="Q11" s="21">
        <f t="shared" si="4"/>
        <v>0</v>
      </c>
      <c r="R11" s="22">
        <f t="shared" si="4"/>
        <v>0</v>
      </c>
      <c r="S11" s="25">
        <f t="shared" si="5"/>
        <v>0</v>
      </c>
      <c r="U11" s="27">
        <f>720/4</f>
        <v>180</v>
      </c>
      <c r="V11" s="28"/>
      <c r="W11" s="23">
        <f t="shared" si="6"/>
        <v>180</v>
      </c>
      <c r="X11" s="27">
        <f>720/4</f>
        <v>180</v>
      </c>
      <c r="Y11" s="28"/>
      <c r="Z11" s="23">
        <f t="shared" si="7"/>
        <v>180</v>
      </c>
      <c r="AA11" s="27">
        <f>720/4</f>
        <v>180</v>
      </c>
      <c r="AB11" s="28"/>
      <c r="AC11" s="23">
        <f t="shared" si="8"/>
        <v>180</v>
      </c>
      <c r="AD11" s="27">
        <f>720/4</f>
        <v>180</v>
      </c>
      <c r="AE11" s="28"/>
      <c r="AF11" s="23">
        <f t="shared" si="9"/>
        <v>180</v>
      </c>
      <c r="AG11" s="21">
        <f t="shared" si="10"/>
        <v>720</v>
      </c>
      <c r="AH11" s="22">
        <f t="shared" si="10"/>
        <v>0</v>
      </c>
      <c r="AI11" s="25">
        <f t="shared" si="11"/>
        <v>720</v>
      </c>
      <c r="AK11" s="27">
        <f>720/4</f>
        <v>180</v>
      </c>
      <c r="AL11" s="28"/>
      <c r="AM11" s="23">
        <f t="shared" si="12"/>
        <v>180</v>
      </c>
      <c r="AN11" s="27">
        <f>720/4</f>
        <v>180</v>
      </c>
      <c r="AO11" s="28"/>
      <c r="AP11" s="23">
        <f t="shared" si="13"/>
        <v>180</v>
      </c>
      <c r="AQ11" s="27">
        <f>720/4</f>
        <v>180</v>
      </c>
      <c r="AR11" s="28"/>
      <c r="AS11" s="23">
        <f t="shared" si="14"/>
        <v>180</v>
      </c>
      <c r="AT11" s="27">
        <f>720/4</f>
        <v>180</v>
      </c>
      <c r="AU11" s="28"/>
      <c r="AV11" s="23">
        <f t="shared" si="15"/>
        <v>180</v>
      </c>
      <c r="AW11" s="21">
        <f t="shared" si="16"/>
        <v>720</v>
      </c>
      <c r="AX11" s="22">
        <f t="shared" si="16"/>
        <v>0</v>
      </c>
      <c r="AY11" s="25">
        <f t="shared" si="17"/>
        <v>720</v>
      </c>
      <c r="BA11" s="27">
        <f>720/4</f>
        <v>180</v>
      </c>
      <c r="BB11" s="28"/>
      <c r="BC11" s="23">
        <f t="shared" si="18"/>
        <v>180</v>
      </c>
      <c r="BD11" s="27">
        <f>720/4</f>
        <v>180</v>
      </c>
      <c r="BE11" s="28"/>
      <c r="BF11" s="23">
        <f t="shared" si="19"/>
        <v>180</v>
      </c>
      <c r="BG11" s="27">
        <f>720/4</f>
        <v>180</v>
      </c>
      <c r="BH11" s="28"/>
      <c r="BI11" s="23">
        <f t="shared" si="20"/>
        <v>180</v>
      </c>
      <c r="BJ11" s="27">
        <f>720/4</f>
        <v>180</v>
      </c>
      <c r="BK11" s="28"/>
      <c r="BL11" s="23">
        <f t="shared" si="21"/>
        <v>180</v>
      </c>
      <c r="BM11" s="21">
        <f t="shared" si="22"/>
        <v>720</v>
      </c>
      <c r="BN11" s="22">
        <f t="shared" si="22"/>
        <v>0</v>
      </c>
      <c r="BO11" s="25">
        <f t="shared" si="23"/>
        <v>720</v>
      </c>
    </row>
    <row r="12" spans="2:67" ht="93.6" x14ac:dyDescent="0.25">
      <c r="B12" s="109"/>
      <c r="C12" s="167" t="s">
        <v>79</v>
      </c>
      <c r="D12" s="29"/>
      <c r="E12" s="110">
        <f>SUM(E10:E11)</f>
        <v>0</v>
      </c>
      <c r="F12" s="111">
        <f>SUM(F10:F11)</f>
        <v>0</v>
      </c>
      <c r="G12" s="172">
        <f t="shared" si="0"/>
        <v>0</v>
      </c>
      <c r="H12" s="110">
        <f>SUM(H10:H11)</f>
        <v>0</v>
      </c>
      <c r="I12" s="111">
        <f>SUM(I10:I11)</f>
        <v>0</v>
      </c>
      <c r="J12" s="172">
        <f t="shared" si="1"/>
        <v>0</v>
      </c>
      <c r="K12" s="110">
        <f>SUM(K10:K11)</f>
        <v>0</v>
      </c>
      <c r="L12" s="111">
        <f>SUM(L10:L11)</f>
        <v>0</v>
      </c>
      <c r="M12" s="172">
        <f t="shared" si="2"/>
        <v>0</v>
      </c>
      <c r="N12" s="110">
        <f>SUM(N10:N11)</f>
        <v>0</v>
      </c>
      <c r="O12" s="111">
        <f>SUM(O10:O11)</f>
        <v>0</v>
      </c>
      <c r="P12" s="172">
        <f t="shared" si="3"/>
        <v>0</v>
      </c>
      <c r="Q12" s="21">
        <f t="shared" si="4"/>
        <v>0</v>
      </c>
      <c r="R12" s="22">
        <f t="shared" si="4"/>
        <v>0</v>
      </c>
      <c r="S12" s="25">
        <f t="shared" si="5"/>
        <v>0</v>
      </c>
      <c r="U12" s="110">
        <f>SUM(U10:U11)</f>
        <v>1030</v>
      </c>
      <c r="V12" s="111"/>
      <c r="W12" s="172">
        <f t="shared" si="6"/>
        <v>1030</v>
      </c>
      <c r="X12" s="110">
        <f>SUM(X10:X11)</f>
        <v>1030</v>
      </c>
      <c r="Y12" s="111"/>
      <c r="Z12" s="172">
        <f t="shared" si="7"/>
        <v>1030</v>
      </c>
      <c r="AA12" s="110">
        <f>SUM(AA10:AA11)</f>
        <v>1030</v>
      </c>
      <c r="AB12" s="111"/>
      <c r="AC12" s="172">
        <f t="shared" si="8"/>
        <v>1030</v>
      </c>
      <c r="AD12" s="110">
        <f>SUM(AD10:AD11)</f>
        <v>1030</v>
      </c>
      <c r="AE12" s="111"/>
      <c r="AF12" s="172">
        <f t="shared" si="9"/>
        <v>1030</v>
      </c>
      <c r="AG12" s="21">
        <f t="shared" si="10"/>
        <v>4120</v>
      </c>
      <c r="AH12" s="22">
        <f t="shared" si="10"/>
        <v>0</v>
      </c>
      <c r="AI12" s="25">
        <f t="shared" si="11"/>
        <v>4120</v>
      </c>
      <c r="AK12" s="110">
        <f>SUM(AK10:AK11)</f>
        <v>1030</v>
      </c>
      <c r="AL12" s="111"/>
      <c r="AM12" s="172">
        <f t="shared" si="12"/>
        <v>1030</v>
      </c>
      <c r="AN12" s="110">
        <f>SUM(AN10:AN11)</f>
        <v>1030</v>
      </c>
      <c r="AO12" s="111"/>
      <c r="AP12" s="172">
        <f t="shared" si="13"/>
        <v>1030</v>
      </c>
      <c r="AQ12" s="110">
        <f>SUM(AQ10:AQ11)</f>
        <v>1030</v>
      </c>
      <c r="AR12" s="111"/>
      <c r="AS12" s="172">
        <f t="shared" si="14"/>
        <v>1030</v>
      </c>
      <c r="AT12" s="110">
        <f>SUM(AT10:AT11)</f>
        <v>1030</v>
      </c>
      <c r="AU12" s="111"/>
      <c r="AV12" s="172">
        <f t="shared" si="15"/>
        <v>1030</v>
      </c>
      <c r="AW12" s="21">
        <f t="shared" si="16"/>
        <v>4120</v>
      </c>
      <c r="AX12" s="22">
        <f t="shared" si="16"/>
        <v>0</v>
      </c>
      <c r="AY12" s="25">
        <f t="shared" si="17"/>
        <v>4120</v>
      </c>
      <c r="BA12" s="110">
        <f>SUM(BA10:BA11)</f>
        <v>730</v>
      </c>
      <c r="BB12" s="111"/>
      <c r="BC12" s="172">
        <f t="shared" si="18"/>
        <v>730</v>
      </c>
      <c r="BD12" s="110">
        <f>SUM(BD10:BD11)</f>
        <v>730</v>
      </c>
      <c r="BE12" s="111"/>
      <c r="BF12" s="172">
        <f t="shared" si="19"/>
        <v>730</v>
      </c>
      <c r="BG12" s="110">
        <f>SUM(BG10:BG11)</f>
        <v>730</v>
      </c>
      <c r="BH12" s="111"/>
      <c r="BI12" s="172">
        <f t="shared" si="20"/>
        <v>730</v>
      </c>
      <c r="BJ12" s="110">
        <f>SUM(BJ10:BJ11)</f>
        <v>730</v>
      </c>
      <c r="BK12" s="111"/>
      <c r="BL12" s="172">
        <f t="shared" si="21"/>
        <v>730</v>
      </c>
      <c r="BM12" s="21">
        <f t="shared" si="22"/>
        <v>2920</v>
      </c>
      <c r="BN12" s="22">
        <f t="shared" si="22"/>
        <v>0</v>
      </c>
      <c r="BO12" s="25">
        <f t="shared" si="23"/>
        <v>2920</v>
      </c>
    </row>
    <row r="13" spans="2:67" ht="31.15" x14ac:dyDescent="0.25">
      <c r="B13" s="19" t="s">
        <v>121</v>
      </c>
      <c r="C13" s="168" t="s">
        <v>80</v>
      </c>
      <c r="D13" s="26"/>
      <c r="E13" s="27">
        <v>2400</v>
      </c>
      <c r="F13" s="103">
        <f>SUMIF($R$25:$R$38,B13,$I$25:$I$38)</f>
        <v>2700</v>
      </c>
      <c r="G13" s="23">
        <f t="shared" si="0"/>
        <v>-300</v>
      </c>
      <c r="H13" s="27">
        <v>2400</v>
      </c>
      <c r="I13" s="103">
        <f>SUMIF($R$40:$R$58,B13,$I$40:$I$58)</f>
        <v>2700</v>
      </c>
      <c r="J13" s="23">
        <f t="shared" si="1"/>
        <v>-300</v>
      </c>
      <c r="K13" s="27">
        <v>2400</v>
      </c>
      <c r="L13" s="103">
        <f>SUMIF($R$60:$R$76,B13,$I$60:$I$76)</f>
        <v>5400</v>
      </c>
      <c r="M13" s="23">
        <f t="shared" si="2"/>
        <v>-3000</v>
      </c>
      <c r="N13" s="27">
        <v>2400</v>
      </c>
      <c r="O13" s="28"/>
      <c r="P13" s="23">
        <f t="shared" si="3"/>
        <v>2400</v>
      </c>
      <c r="Q13" s="21">
        <f t="shared" si="4"/>
        <v>9600</v>
      </c>
      <c r="R13" s="22">
        <f t="shared" si="4"/>
        <v>10800</v>
      </c>
      <c r="S13" s="25">
        <f t="shared" si="5"/>
        <v>-1200</v>
      </c>
      <c r="U13" s="27">
        <v>2550</v>
      </c>
      <c r="V13" s="28"/>
      <c r="W13" s="23">
        <f t="shared" si="6"/>
        <v>2550</v>
      </c>
      <c r="X13" s="27">
        <v>2550</v>
      </c>
      <c r="Y13" s="28"/>
      <c r="Z13" s="23">
        <f t="shared" si="7"/>
        <v>2550</v>
      </c>
      <c r="AA13" s="27">
        <v>2550</v>
      </c>
      <c r="AB13" s="28"/>
      <c r="AC13" s="23">
        <f t="shared" si="8"/>
        <v>2550</v>
      </c>
      <c r="AD13" s="27">
        <v>2550</v>
      </c>
      <c r="AE13" s="28"/>
      <c r="AF13" s="23">
        <f t="shared" si="9"/>
        <v>2550</v>
      </c>
      <c r="AG13" s="21">
        <f t="shared" si="10"/>
        <v>10200</v>
      </c>
      <c r="AH13" s="22">
        <f t="shared" si="10"/>
        <v>0</v>
      </c>
      <c r="AI13" s="25">
        <f t="shared" si="11"/>
        <v>10200</v>
      </c>
      <c r="AK13" s="27">
        <v>3150</v>
      </c>
      <c r="AL13" s="28"/>
      <c r="AM13" s="23">
        <f t="shared" si="12"/>
        <v>3150</v>
      </c>
      <c r="AN13" s="27">
        <v>3150</v>
      </c>
      <c r="AO13" s="28"/>
      <c r="AP13" s="23">
        <f t="shared" si="13"/>
        <v>3150</v>
      </c>
      <c r="AQ13" s="27">
        <v>3150</v>
      </c>
      <c r="AR13" s="28"/>
      <c r="AS13" s="23">
        <f t="shared" si="14"/>
        <v>3150</v>
      </c>
      <c r="AT13" s="27">
        <v>3150</v>
      </c>
      <c r="AU13" s="28"/>
      <c r="AV13" s="23">
        <f t="shared" si="15"/>
        <v>3150</v>
      </c>
      <c r="AW13" s="21">
        <f t="shared" si="16"/>
        <v>12600</v>
      </c>
      <c r="AX13" s="22">
        <f t="shared" si="16"/>
        <v>0</v>
      </c>
      <c r="AY13" s="25">
        <f t="shared" si="17"/>
        <v>12600</v>
      </c>
      <c r="BA13" s="27">
        <v>2325</v>
      </c>
      <c r="BB13" s="28"/>
      <c r="BC13" s="23">
        <f t="shared" si="18"/>
        <v>2325</v>
      </c>
      <c r="BD13" s="27">
        <v>2325</v>
      </c>
      <c r="BE13" s="28"/>
      <c r="BF13" s="23">
        <f t="shared" si="19"/>
        <v>2325</v>
      </c>
      <c r="BG13" s="27">
        <v>2325</v>
      </c>
      <c r="BH13" s="28"/>
      <c r="BI13" s="23">
        <f t="shared" si="20"/>
        <v>2325</v>
      </c>
      <c r="BJ13" s="27">
        <v>2325</v>
      </c>
      <c r="BK13" s="28"/>
      <c r="BL13" s="23">
        <f t="shared" si="21"/>
        <v>2325</v>
      </c>
      <c r="BM13" s="21">
        <f t="shared" si="22"/>
        <v>9300</v>
      </c>
      <c r="BN13" s="22">
        <f t="shared" si="22"/>
        <v>0</v>
      </c>
      <c r="BO13" s="25">
        <f t="shared" si="23"/>
        <v>9300</v>
      </c>
    </row>
    <row r="14" spans="2:67" ht="15.6" x14ac:dyDescent="0.25">
      <c r="B14" s="19" t="s">
        <v>122</v>
      </c>
      <c r="C14" s="168" t="s">
        <v>84</v>
      </c>
      <c r="D14" s="26"/>
      <c r="E14" s="27">
        <f>2520/4</f>
        <v>630</v>
      </c>
      <c r="F14" s="103">
        <f>SUMIF($R$25:$R$38,B14,$I$25:$I$38)</f>
        <v>630</v>
      </c>
      <c r="G14" s="23">
        <f t="shared" si="0"/>
        <v>0</v>
      </c>
      <c r="H14" s="27">
        <f>2520/4</f>
        <v>630</v>
      </c>
      <c r="I14" s="103">
        <f>SUMIF($R$40:$R$58,B14,$I$40:$I$58)</f>
        <v>630</v>
      </c>
      <c r="J14" s="23">
        <f t="shared" si="1"/>
        <v>0</v>
      </c>
      <c r="K14" s="27">
        <f>2520/4</f>
        <v>630</v>
      </c>
      <c r="L14" s="103">
        <f>SUMIF($R$60:$R$76,B14,$I$60:$I$76)</f>
        <v>1260</v>
      </c>
      <c r="M14" s="23">
        <f t="shared" si="2"/>
        <v>-630</v>
      </c>
      <c r="N14" s="27">
        <f>2520/4</f>
        <v>630</v>
      </c>
      <c r="O14" s="28"/>
      <c r="P14" s="23">
        <f t="shared" si="3"/>
        <v>630</v>
      </c>
      <c r="Q14" s="21">
        <f t="shared" si="4"/>
        <v>2520</v>
      </c>
      <c r="R14" s="22"/>
      <c r="S14" s="25"/>
      <c r="U14" s="27">
        <f>2520/4</f>
        <v>630</v>
      </c>
      <c r="V14" s="28"/>
      <c r="W14" s="23">
        <f t="shared" si="6"/>
        <v>630</v>
      </c>
      <c r="X14" s="27">
        <f>2520/4</f>
        <v>630</v>
      </c>
      <c r="Y14" s="28"/>
      <c r="Z14" s="23">
        <f t="shared" si="7"/>
        <v>630</v>
      </c>
      <c r="AA14" s="27">
        <f>2520/4</f>
        <v>630</v>
      </c>
      <c r="AB14" s="28"/>
      <c r="AC14" s="23">
        <f t="shared" si="8"/>
        <v>630</v>
      </c>
      <c r="AD14" s="27">
        <f>2520/4</f>
        <v>630</v>
      </c>
      <c r="AE14" s="28"/>
      <c r="AF14" s="23">
        <f t="shared" si="9"/>
        <v>630</v>
      </c>
      <c r="AG14" s="21">
        <f t="shared" si="10"/>
        <v>2520</v>
      </c>
      <c r="AH14" s="22"/>
      <c r="AI14" s="25"/>
      <c r="AK14" s="27">
        <f>2520/4</f>
        <v>630</v>
      </c>
      <c r="AL14" s="28"/>
      <c r="AM14" s="23">
        <f t="shared" si="12"/>
        <v>630</v>
      </c>
      <c r="AN14" s="27">
        <f>2520/4</f>
        <v>630</v>
      </c>
      <c r="AO14" s="28"/>
      <c r="AP14" s="23">
        <f t="shared" si="13"/>
        <v>630</v>
      </c>
      <c r="AQ14" s="27">
        <f>2520/4</f>
        <v>630</v>
      </c>
      <c r="AR14" s="28"/>
      <c r="AS14" s="23">
        <f t="shared" si="14"/>
        <v>630</v>
      </c>
      <c r="AT14" s="27">
        <f>2520/4</f>
        <v>630</v>
      </c>
      <c r="AU14" s="28"/>
      <c r="AV14" s="23">
        <f t="shared" si="15"/>
        <v>630</v>
      </c>
      <c r="AW14" s="21">
        <f t="shared" si="16"/>
        <v>2520</v>
      </c>
      <c r="AX14" s="22"/>
      <c r="AY14" s="25"/>
      <c r="BA14" s="27">
        <f>2520/4</f>
        <v>630</v>
      </c>
      <c r="BB14" s="28"/>
      <c r="BC14" s="23">
        <f t="shared" si="18"/>
        <v>630</v>
      </c>
      <c r="BD14" s="27">
        <f>2520/4</f>
        <v>630</v>
      </c>
      <c r="BE14" s="28"/>
      <c r="BF14" s="23">
        <f t="shared" si="19"/>
        <v>630</v>
      </c>
      <c r="BG14" s="27">
        <f>2520/4</f>
        <v>630</v>
      </c>
      <c r="BH14" s="28"/>
      <c r="BI14" s="23">
        <f t="shared" si="20"/>
        <v>630</v>
      </c>
      <c r="BJ14" s="27">
        <f>2520/4</f>
        <v>630</v>
      </c>
      <c r="BK14" s="28"/>
      <c r="BL14" s="23">
        <f t="shared" si="21"/>
        <v>630</v>
      </c>
      <c r="BM14" s="21">
        <f t="shared" si="22"/>
        <v>2520</v>
      </c>
      <c r="BN14" s="22"/>
      <c r="BO14" s="25"/>
    </row>
    <row r="15" spans="2:67" ht="31.15" x14ac:dyDescent="0.3">
      <c r="B15" s="19"/>
      <c r="C15" s="169" t="s">
        <v>82</v>
      </c>
      <c r="D15" s="26"/>
      <c r="E15" s="21">
        <f>SUM(E13:E14)</f>
        <v>3030</v>
      </c>
      <c r="F15" s="22">
        <f>SUM(F13:F14)</f>
        <v>3330</v>
      </c>
      <c r="G15" s="172">
        <f t="shared" si="0"/>
        <v>-300</v>
      </c>
      <c r="H15" s="21">
        <f>SUM(H13:H14)</f>
        <v>3030</v>
      </c>
      <c r="I15" s="22">
        <f>SUM(I13:I14)</f>
        <v>3330</v>
      </c>
      <c r="J15" s="172">
        <f t="shared" si="1"/>
        <v>-300</v>
      </c>
      <c r="K15" s="21">
        <f>SUM(K13:K14)</f>
        <v>3030</v>
      </c>
      <c r="L15" s="22">
        <f>SUM(L13:L14)</f>
        <v>6660</v>
      </c>
      <c r="M15" s="172">
        <f t="shared" si="2"/>
        <v>-3630</v>
      </c>
      <c r="N15" s="21">
        <f>SUM(N13:N14)</f>
        <v>3030</v>
      </c>
      <c r="O15" s="22">
        <f>SUM(O13:O14)</f>
        <v>0</v>
      </c>
      <c r="P15" s="172">
        <f t="shared" si="3"/>
        <v>3030</v>
      </c>
      <c r="Q15" s="21">
        <f t="shared" si="4"/>
        <v>12120</v>
      </c>
      <c r="R15" s="22">
        <f t="shared" si="4"/>
        <v>13320</v>
      </c>
      <c r="S15" s="25">
        <f t="shared" si="5"/>
        <v>-1200</v>
      </c>
      <c r="U15" s="21">
        <f>SUM(U13:U14)</f>
        <v>3180</v>
      </c>
      <c r="V15" s="22"/>
      <c r="W15" s="172">
        <f t="shared" si="6"/>
        <v>3180</v>
      </c>
      <c r="X15" s="21">
        <f>SUM(X13:X14)</f>
        <v>3180</v>
      </c>
      <c r="Y15" s="22"/>
      <c r="Z15" s="172">
        <f t="shared" si="7"/>
        <v>3180</v>
      </c>
      <c r="AA15" s="21">
        <f>SUM(AA13:AA14)</f>
        <v>3180</v>
      </c>
      <c r="AB15" s="22"/>
      <c r="AC15" s="172">
        <f t="shared" si="8"/>
        <v>3180</v>
      </c>
      <c r="AD15" s="21">
        <f>SUM(AD13:AD14)</f>
        <v>3180</v>
      </c>
      <c r="AE15" s="22"/>
      <c r="AF15" s="172">
        <f t="shared" si="9"/>
        <v>3180</v>
      </c>
      <c r="AG15" s="21">
        <f t="shared" si="10"/>
        <v>12720</v>
      </c>
      <c r="AH15" s="22">
        <f t="shared" si="10"/>
        <v>0</v>
      </c>
      <c r="AI15" s="25">
        <f t="shared" si="11"/>
        <v>12720</v>
      </c>
      <c r="AK15" s="21">
        <f>SUM(AK13:AK14)</f>
        <v>3780</v>
      </c>
      <c r="AL15" s="22"/>
      <c r="AM15" s="172">
        <f t="shared" si="12"/>
        <v>3780</v>
      </c>
      <c r="AN15" s="21">
        <f>SUM(AN13:AN14)</f>
        <v>3780</v>
      </c>
      <c r="AO15" s="22"/>
      <c r="AP15" s="172">
        <f t="shared" si="13"/>
        <v>3780</v>
      </c>
      <c r="AQ15" s="21">
        <f>SUM(AQ13:AQ14)</f>
        <v>3780</v>
      </c>
      <c r="AR15" s="22"/>
      <c r="AS15" s="172">
        <f t="shared" si="14"/>
        <v>3780</v>
      </c>
      <c r="AT15" s="21">
        <f>SUM(AT13:AT14)</f>
        <v>3780</v>
      </c>
      <c r="AU15" s="22"/>
      <c r="AV15" s="172">
        <f t="shared" si="15"/>
        <v>3780</v>
      </c>
      <c r="AW15" s="21">
        <f t="shared" si="16"/>
        <v>15120</v>
      </c>
      <c r="AX15" s="22">
        <f t="shared" si="16"/>
        <v>0</v>
      </c>
      <c r="AY15" s="25">
        <f t="shared" si="17"/>
        <v>15120</v>
      </c>
      <c r="BA15" s="21">
        <f>SUM(BA13:BA14)</f>
        <v>2955</v>
      </c>
      <c r="BB15" s="22"/>
      <c r="BC15" s="172">
        <f t="shared" si="18"/>
        <v>2955</v>
      </c>
      <c r="BD15" s="21">
        <f>SUM(BD13:BD14)</f>
        <v>2955</v>
      </c>
      <c r="BE15" s="22"/>
      <c r="BF15" s="172">
        <f t="shared" si="19"/>
        <v>2955</v>
      </c>
      <c r="BG15" s="21">
        <f>SUM(BG13:BG14)</f>
        <v>2955</v>
      </c>
      <c r="BH15" s="22"/>
      <c r="BI15" s="172">
        <f t="shared" si="20"/>
        <v>2955</v>
      </c>
      <c r="BJ15" s="21">
        <f>SUM(BJ13:BJ14)</f>
        <v>2955</v>
      </c>
      <c r="BK15" s="22"/>
      <c r="BL15" s="172">
        <f t="shared" si="21"/>
        <v>2955</v>
      </c>
      <c r="BM15" s="21">
        <f t="shared" si="22"/>
        <v>11820</v>
      </c>
      <c r="BN15" s="22">
        <f t="shared" si="22"/>
        <v>0</v>
      </c>
      <c r="BO15" s="25">
        <f t="shared" si="23"/>
        <v>11820</v>
      </c>
    </row>
    <row r="16" spans="2:67" ht="15.6" x14ac:dyDescent="0.25">
      <c r="B16" s="19" t="s">
        <v>123</v>
      </c>
      <c r="C16" s="170" t="s">
        <v>69</v>
      </c>
      <c r="D16" s="29"/>
      <c r="E16" s="117">
        <f>1500/4</f>
        <v>375</v>
      </c>
      <c r="F16" s="103">
        <f>SUMIF($R$25:$R$38,B16,$I$25:$I$38)</f>
        <v>250</v>
      </c>
      <c r="G16" s="23">
        <f t="shared" si="0"/>
        <v>125</v>
      </c>
      <c r="H16" s="117">
        <f>1500/4</f>
        <v>375</v>
      </c>
      <c r="I16" s="103">
        <f>SUMIF($R$40:$R$58,B16,$I$40:$I$58)</f>
        <v>500</v>
      </c>
      <c r="J16" s="23">
        <f t="shared" si="1"/>
        <v>-125</v>
      </c>
      <c r="K16" s="117">
        <f>1500/4</f>
        <v>375</v>
      </c>
      <c r="L16" s="103">
        <f>SUMIF($R$60:$R$76,B16,$I$60:$I$76)</f>
        <v>250</v>
      </c>
      <c r="M16" s="23">
        <f t="shared" si="2"/>
        <v>125</v>
      </c>
      <c r="N16" s="117">
        <f>1500/4</f>
        <v>375</v>
      </c>
      <c r="O16" s="111"/>
      <c r="P16" s="23">
        <f t="shared" si="3"/>
        <v>375</v>
      </c>
      <c r="Q16" s="21">
        <f t="shared" si="4"/>
        <v>1500</v>
      </c>
      <c r="R16" s="22">
        <f t="shared" si="4"/>
        <v>1000</v>
      </c>
      <c r="S16" s="25">
        <f t="shared" si="5"/>
        <v>500</v>
      </c>
      <c r="U16" s="117">
        <f>1500/4</f>
        <v>375</v>
      </c>
      <c r="V16" s="111"/>
      <c r="W16" s="23">
        <f t="shared" si="6"/>
        <v>375</v>
      </c>
      <c r="X16" s="117">
        <f>1500/4</f>
        <v>375</v>
      </c>
      <c r="Y16" s="111"/>
      <c r="Z16" s="23">
        <f t="shared" si="7"/>
        <v>375</v>
      </c>
      <c r="AA16" s="117">
        <f>1500/4</f>
        <v>375</v>
      </c>
      <c r="AB16" s="111"/>
      <c r="AC16" s="23">
        <f t="shared" si="8"/>
        <v>375</v>
      </c>
      <c r="AD16" s="117">
        <f>1500/4</f>
        <v>375</v>
      </c>
      <c r="AE16" s="111"/>
      <c r="AF16" s="23">
        <f t="shared" si="9"/>
        <v>375</v>
      </c>
      <c r="AG16" s="21">
        <f t="shared" si="10"/>
        <v>1500</v>
      </c>
      <c r="AH16" s="22">
        <f t="shared" si="10"/>
        <v>0</v>
      </c>
      <c r="AI16" s="25">
        <f t="shared" si="11"/>
        <v>1500</v>
      </c>
      <c r="AK16" s="117">
        <f>1500/4</f>
        <v>375</v>
      </c>
      <c r="AL16" s="111"/>
      <c r="AM16" s="23">
        <f t="shared" si="12"/>
        <v>375</v>
      </c>
      <c r="AN16" s="117">
        <f>1500/4</f>
        <v>375</v>
      </c>
      <c r="AO16" s="111"/>
      <c r="AP16" s="23">
        <f t="shared" si="13"/>
        <v>375</v>
      </c>
      <c r="AQ16" s="117">
        <f>1500/4</f>
        <v>375</v>
      </c>
      <c r="AR16" s="111"/>
      <c r="AS16" s="23">
        <f t="shared" si="14"/>
        <v>375</v>
      </c>
      <c r="AT16" s="117">
        <f>1500/4</f>
        <v>375</v>
      </c>
      <c r="AU16" s="111"/>
      <c r="AV16" s="23">
        <f t="shared" si="15"/>
        <v>375</v>
      </c>
      <c r="AW16" s="21">
        <f t="shared" si="16"/>
        <v>1500</v>
      </c>
      <c r="AX16" s="22">
        <f t="shared" si="16"/>
        <v>0</v>
      </c>
      <c r="AY16" s="25">
        <f t="shared" si="17"/>
        <v>1500</v>
      </c>
      <c r="BA16" s="117">
        <f>1500/4</f>
        <v>375</v>
      </c>
      <c r="BB16" s="111"/>
      <c r="BC16" s="23">
        <f t="shared" si="18"/>
        <v>375</v>
      </c>
      <c r="BD16" s="117">
        <f>1500/4</f>
        <v>375</v>
      </c>
      <c r="BE16" s="111"/>
      <c r="BF16" s="23">
        <f t="shared" si="19"/>
        <v>375</v>
      </c>
      <c r="BG16" s="117">
        <f>1500/4</f>
        <v>375</v>
      </c>
      <c r="BH16" s="111"/>
      <c r="BI16" s="23">
        <f t="shared" si="20"/>
        <v>375</v>
      </c>
      <c r="BJ16" s="117">
        <f>1500/4</f>
        <v>375</v>
      </c>
      <c r="BK16" s="111"/>
      <c r="BL16" s="23">
        <f t="shared" si="21"/>
        <v>375</v>
      </c>
      <c r="BM16" s="21">
        <f t="shared" si="22"/>
        <v>1500</v>
      </c>
      <c r="BN16" s="22">
        <f t="shared" si="22"/>
        <v>0</v>
      </c>
      <c r="BO16" s="25">
        <f t="shared" si="23"/>
        <v>1500</v>
      </c>
    </row>
    <row r="17" spans="2:67" ht="15.6" x14ac:dyDescent="0.25">
      <c r="B17" s="19" t="s">
        <v>124</v>
      </c>
      <c r="C17" s="171" t="s">
        <v>85</v>
      </c>
      <c r="D17" s="26"/>
      <c r="E17" s="27">
        <f>360/4</f>
        <v>90</v>
      </c>
      <c r="F17" s="103">
        <f>SUMIF($R$25:$R$38,B17,$I$25:$I$38)</f>
        <v>0</v>
      </c>
      <c r="G17" s="23">
        <f t="shared" si="0"/>
        <v>90</v>
      </c>
      <c r="H17" s="27">
        <f>360/4</f>
        <v>90</v>
      </c>
      <c r="I17" s="103">
        <f>SUMIF($R$40:$R$58,B17,$I$40:$I$58)</f>
        <v>0</v>
      </c>
      <c r="J17" s="23">
        <f t="shared" si="1"/>
        <v>90</v>
      </c>
      <c r="K17" s="27">
        <f>360/4</f>
        <v>90</v>
      </c>
      <c r="L17" s="103">
        <f>SUMIF($R$60:$R$76,B17,$I$60:$I$76)</f>
        <v>360</v>
      </c>
      <c r="M17" s="23">
        <f t="shared" si="2"/>
        <v>-270</v>
      </c>
      <c r="N17" s="27">
        <f>360/4</f>
        <v>90</v>
      </c>
      <c r="O17" s="28"/>
      <c r="P17" s="23">
        <f t="shared" si="3"/>
        <v>90</v>
      </c>
      <c r="Q17" s="21">
        <f t="shared" si="4"/>
        <v>360</v>
      </c>
      <c r="R17" s="22">
        <f t="shared" si="4"/>
        <v>360</v>
      </c>
      <c r="S17" s="25">
        <f t="shared" si="5"/>
        <v>0</v>
      </c>
      <c r="U17" s="27">
        <f>360/4</f>
        <v>90</v>
      </c>
      <c r="V17" s="28"/>
      <c r="W17" s="23">
        <f t="shared" si="6"/>
        <v>90</v>
      </c>
      <c r="X17" s="27">
        <f>360/4</f>
        <v>90</v>
      </c>
      <c r="Y17" s="28"/>
      <c r="Z17" s="23">
        <f t="shared" si="7"/>
        <v>90</v>
      </c>
      <c r="AA17" s="27">
        <f>360/4</f>
        <v>90</v>
      </c>
      <c r="AB17" s="28"/>
      <c r="AC17" s="23">
        <f t="shared" si="8"/>
        <v>90</v>
      </c>
      <c r="AD17" s="27">
        <f>360/4</f>
        <v>90</v>
      </c>
      <c r="AE17" s="28"/>
      <c r="AF17" s="23">
        <f t="shared" si="9"/>
        <v>90</v>
      </c>
      <c r="AG17" s="21">
        <f t="shared" si="10"/>
        <v>360</v>
      </c>
      <c r="AH17" s="22">
        <f t="shared" si="10"/>
        <v>0</v>
      </c>
      <c r="AI17" s="25">
        <f t="shared" si="11"/>
        <v>360</v>
      </c>
      <c r="AK17" s="27">
        <f>360/4</f>
        <v>90</v>
      </c>
      <c r="AL17" s="28"/>
      <c r="AM17" s="23">
        <f t="shared" si="12"/>
        <v>90</v>
      </c>
      <c r="AN17" s="27">
        <f>360/4</f>
        <v>90</v>
      </c>
      <c r="AO17" s="28"/>
      <c r="AP17" s="23">
        <f t="shared" si="13"/>
        <v>90</v>
      </c>
      <c r="AQ17" s="27">
        <f>360/4</f>
        <v>90</v>
      </c>
      <c r="AR17" s="28"/>
      <c r="AS17" s="23">
        <f t="shared" si="14"/>
        <v>90</v>
      </c>
      <c r="AT17" s="27">
        <f>360/4</f>
        <v>90</v>
      </c>
      <c r="AU17" s="28"/>
      <c r="AV17" s="23">
        <f t="shared" si="15"/>
        <v>90</v>
      </c>
      <c r="AW17" s="21">
        <f t="shared" si="16"/>
        <v>360</v>
      </c>
      <c r="AX17" s="22">
        <f t="shared" si="16"/>
        <v>0</v>
      </c>
      <c r="AY17" s="25">
        <f t="shared" si="17"/>
        <v>360</v>
      </c>
      <c r="BA17" s="27">
        <f>360/4</f>
        <v>90</v>
      </c>
      <c r="BB17" s="28"/>
      <c r="BC17" s="23">
        <f t="shared" si="18"/>
        <v>90</v>
      </c>
      <c r="BD17" s="27">
        <f>360/4</f>
        <v>90</v>
      </c>
      <c r="BE17" s="28"/>
      <c r="BF17" s="23">
        <f t="shared" si="19"/>
        <v>90</v>
      </c>
      <c r="BG17" s="27">
        <f>360/4</f>
        <v>90</v>
      </c>
      <c r="BH17" s="28"/>
      <c r="BI17" s="23">
        <f t="shared" si="20"/>
        <v>90</v>
      </c>
      <c r="BJ17" s="27">
        <f>360/4</f>
        <v>90</v>
      </c>
      <c r="BK17" s="28"/>
      <c r="BL17" s="23">
        <f t="shared" si="21"/>
        <v>90</v>
      </c>
      <c r="BM17" s="21">
        <f t="shared" si="22"/>
        <v>360</v>
      </c>
      <c r="BN17" s="22">
        <f t="shared" si="22"/>
        <v>0</v>
      </c>
      <c r="BO17" s="25">
        <f t="shared" si="23"/>
        <v>360</v>
      </c>
    </row>
    <row r="18" spans="2:67" ht="31.9" thickBot="1" x14ac:dyDescent="0.3">
      <c r="B18" s="19"/>
      <c r="C18" s="166" t="s">
        <v>88</v>
      </c>
      <c r="D18" s="26"/>
      <c r="E18" s="21">
        <f>SUM(E16:E17)</f>
        <v>465</v>
      </c>
      <c r="F18" s="22">
        <f>SUM(F16:F17)</f>
        <v>250</v>
      </c>
      <c r="G18" s="172">
        <f t="shared" si="0"/>
        <v>215</v>
      </c>
      <c r="H18" s="21">
        <f>SUM(H16:H17)</f>
        <v>465</v>
      </c>
      <c r="I18" s="22">
        <f>SUM(I16:I17)</f>
        <v>500</v>
      </c>
      <c r="J18" s="172">
        <f t="shared" si="1"/>
        <v>-35</v>
      </c>
      <c r="K18" s="21">
        <f>SUM(K16:K17)</f>
        <v>465</v>
      </c>
      <c r="L18" s="22">
        <f>SUM(L16:L17)</f>
        <v>610</v>
      </c>
      <c r="M18" s="172">
        <f t="shared" si="2"/>
        <v>-145</v>
      </c>
      <c r="N18" s="21">
        <f>SUM(N16:N17)</f>
        <v>465</v>
      </c>
      <c r="O18" s="22">
        <f>SUM(O16:O17)</f>
        <v>0</v>
      </c>
      <c r="P18" s="172">
        <f t="shared" si="3"/>
        <v>465</v>
      </c>
      <c r="Q18" s="21">
        <f t="shared" si="4"/>
        <v>1860</v>
      </c>
      <c r="R18" s="22">
        <f t="shared" si="4"/>
        <v>1360</v>
      </c>
      <c r="S18" s="25">
        <f t="shared" si="5"/>
        <v>500</v>
      </c>
      <c r="U18" s="21">
        <f>SUM(U16:U17)</f>
        <v>465</v>
      </c>
      <c r="V18" s="22"/>
      <c r="W18" s="172">
        <f t="shared" si="6"/>
        <v>465</v>
      </c>
      <c r="X18" s="21">
        <f>SUM(X16:X17)</f>
        <v>465</v>
      </c>
      <c r="Y18" s="22"/>
      <c r="Z18" s="172">
        <f t="shared" si="7"/>
        <v>465</v>
      </c>
      <c r="AA18" s="21">
        <f>SUM(AA16:AA17)</f>
        <v>465</v>
      </c>
      <c r="AB18" s="22"/>
      <c r="AC18" s="172">
        <f t="shared" si="8"/>
        <v>465</v>
      </c>
      <c r="AD18" s="21">
        <f>SUM(AD16:AD17)</f>
        <v>465</v>
      </c>
      <c r="AE18" s="22"/>
      <c r="AF18" s="172">
        <f t="shared" si="9"/>
        <v>465</v>
      </c>
      <c r="AG18" s="21">
        <f t="shared" si="10"/>
        <v>1860</v>
      </c>
      <c r="AH18" s="22">
        <f t="shared" si="10"/>
        <v>0</v>
      </c>
      <c r="AI18" s="25">
        <f t="shared" si="11"/>
        <v>1860</v>
      </c>
      <c r="AK18" s="21">
        <f>SUM(AK16:AK17)</f>
        <v>465</v>
      </c>
      <c r="AL18" s="22"/>
      <c r="AM18" s="172">
        <f t="shared" si="12"/>
        <v>465</v>
      </c>
      <c r="AN18" s="21">
        <f>SUM(AN16:AN17)</f>
        <v>465</v>
      </c>
      <c r="AO18" s="22"/>
      <c r="AP18" s="172">
        <f t="shared" si="13"/>
        <v>465</v>
      </c>
      <c r="AQ18" s="21">
        <f>SUM(AQ16:AQ17)</f>
        <v>465</v>
      </c>
      <c r="AR18" s="22"/>
      <c r="AS18" s="172">
        <f t="shared" si="14"/>
        <v>465</v>
      </c>
      <c r="AT18" s="21">
        <f>SUM(AT16:AT17)</f>
        <v>465</v>
      </c>
      <c r="AU18" s="22"/>
      <c r="AV18" s="172">
        <f t="shared" si="15"/>
        <v>465</v>
      </c>
      <c r="AW18" s="21">
        <f t="shared" si="16"/>
        <v>1860</v>
      </c>
      <c r="AX18" s="22">
        <f t="shared" si="16"/>
        <v>0</v>
      </c>
      <c r="AY18" s="25">
        <f t="shared" si="17"/>
        <v>1860</v>
      </c>
      <c r="BA18" s="21">
        <f>SUM(BA16:BA17)</f>
        <v>465</v>
      </c>
      <c r="BB18" s="22"/>
      <c r="BC18" s="172">
        <f t="shared" si="18"/>
        <v>465</v>
      </c>
      <c r="BD18" s="21">
        <f>SUM(BD16:BD17)</f>
        <v>465</v>
      </c>
      <c r="BE18" s="22"/>
      <c r="BF18" s="172">
        <f t="shared" si="19"/>
        <v>465</v>
      </c>
      <c r="BG18" s="21">
        <f>SUM(BG16:BG17)</f>
        <v>465</v>
      </c>
      <c r="BH18" s="22"/>
      <c r="BI18" s="172">
        <f t="shared" si="20"/>
        <v>465</v>
      </c>
      <c r="BJ18" s="21">
        <f>SUM(BJ16:BJ17)</f>
        <v>465</v>
      </c>
      <c r="BK18" s="22"/>
      <c r="BL18" s="172">
        <f t="shared" si="21"/>
        <v>465</v>
      </c>
      <c r="BM18" s="21">
        <f t="shared" si="22"/>
        <v>1860</v>
      </c>
      <c r="BN18" s="22">
        <f t="shared" si="22"/>
        <v>0</v>
      </c>
      <c r="BO18" s="25">
        <f t="shared" si="23"/>
        <v>1860</v>
      </c>
    </row>
    <row r="19" spans="2:67" ht="14.45" thickBot="1" x14ac:dyDescent="0.3">
      <c r="B19" s="375" t="s">
        <v>10</v>
      </c>
      <c r="C19" s="376"/>
      <c r="D19" s="377"/>
      <c r="E19" s="35">
        <f>E9+E12+E15+E18</f>
        <v>5130</v>
      </c>
      <c r="F19" s="35">
        <f>F9+F12+F15+F18</f>
        <v>4670</v>
      </c>
      <c r="G19" s="36">
        <f t="shared" si="0"/>
        <v>460</v>
      </c>
      <c r="H19" s="35">
        <f>H9+H12+H15+H18</f>
        <v>5130</v>
      </c>
      <c r="I19" s="35">
        <f>I9+I12+I15+I18</f>
        <v>5960</v>
      </c>
      <c r="J19" s="36">
        <f t="shared" si="1"/>
        <v>-830</v>
      </c>
      <c r="K19" s="35">
        <f>K9+K12+K15+K18</f>
        <v>5130</v>
      </c>
      <c r="L19" s="35">
        <f>L9+L12+L15+L18</f>
        <v>8547</v>
      </c>
      <c r="M19" s="36">
        <f t="shared" si="2"/>
        <v>-3417</v>
      </c>
      <c r="N19" s="35">
        <f>N9+N12+N15+N18</f>
        <v>5130</v>
      </c>
      <c r="O19" s="35">
        <f>O9+O12+O15+O18</f>
        <v>0</v>
      </c>
      <c r="P19" s="36">
        <f t="shared" si="3"/>
        <v>5130</v>
      </c>
      <c r="Q19" s="35">
        <f>Q9+Q12+Q15+Q18</f>
        <v>20520</v>
      </c>
      <c r="R19" s="35">
        <f>R9+R12+R15+R18</f>
        <v>19177</v>
      </c>
      <c r="S19" s="36">
        <f t="shared" si="5"/>
        <v>1343</v>
      </c>
      <c r="U19" s="35">
        <f>U9+U12+U15+U18</f>
        <v>6310</v>
      </c>
      <c r="V19" s="35">
        <f>SUM(V6:V18)</f>
        <v>0</v>
      </c>
      <c r="W19" s="36">
        <f t="shared" si="6"/>
        <v>6310</v>
      </c>
      <c r="X19" s="35">
        <f>X9+X12+X15+X18</f>
        <v>6310</v>
      </c>
      <c r="Y19" s="35">
        <f>SUM(Y6:Y18)</f>
        <v>0</v>
      </c>
      <c r="Z19" s="36">
        <f t="shared" si="7"/>
        <v>6310</v>
      </c>
      <c r="AA19" s="35">
        <f>AA9+AA12+AA15+AA18</f>
        <v>6310</v>
      </c>
      <c r="AB19" s="35">
        <f>SUM(AB6:AB18)</f>
        <v>0</v>
      </c>
      <c r="AC19" s="36">
        <f t="shared" si="8"/>
        <v>6310</v>
      </c>
      <c r="AD19" s="35">
        <f>AD9+AD12+AD15+AD18</f>
        <v>6310</v>
      </c>
      <c r="AE19" s="35">
        <f>SUM(AE6:AE18)</f>
        <v>0</v>
      </c>
      <c r="AF19" s="36">
        <f t="shared" si="9"/>
        <v>6310</v>
      </c>
      <c r="AG19" s="35">
        <f>AG9+AG12+AG15+AG18</f>
        <v>25240</v>
      </c>
      <c r="AH19" s="35">
        <f>SUM(AH6:AH18)</f>
        <v>0</v>
      </c>
      <c r="AI19" s="36">
        <f t="shared" si="11"/>
        <v>25240</v>
      </c>
      <c r="AK19" s="35">
        <f>AK9+AK12+AK15+AK18</f>
        <v>6910</v>
      </c>
      <c r="AL19" s="35">
        <f>SUM(AL6:AL18)</f>
        <v>0</v>
      </c>
      <c r="AM19" s="36">
        <f t="shared" si="12"/>
        <v>6910</v>
      </c>
      <c r="AN19" s="35">
        <f>AN9+AN12+AN15+AN18</f>
        <v>6910</v>
      </c>
      <c r="AO19" s="35">
        <f>SUM(AO6:AO18)</f>
        <v>0</v>
      </c>
      <c r="AP19" s="36">
        <f t="shared" si="13"/>
        <v>6910</v>
      </c>
      <c r="AQ19" s="35">
        <f>AQ9+AQ12+AQ15+AQ18</f>
        <v>6910</v>
      </c>
      <c r="AR19" s="35">
        <f>SUM(AR6:AR18)</f>
        <v>0</v>
      </c>
      <c r="AS19" s="36">
        <f t="shared" si="14"/>
        <v>6910</v>
      </c>
      <c r="AT19" s="35">
        <f>AT9+AT12+AT15+AT18</f>
        <v>6910</v>
      </c>
      <c r="AU19" s="35">
        <f>SUM(AU6:AU18)</f>
        <v>0</v>
      </c>
      <c r="AV19" s="36">
        <f t="shared" si="15"/>
        <v>6910</v>
      </c>
      <c r="AW19" s="35">
        <f>AW9+AW12+AW15+AW18</f>
        <v>27640</v>
      </c>
      <c r="AX19" s="35">
        <f>SUM(AX6:AX18)</f>
        <v>0</v>
      </c>
      <c r="AY19" s="36">
        <f t="shared" si="17"/>
        <v>27640</v>
      </c>
      <c r="BA19" s="35">
        <f>BA9+BA12+BA15+BA18</f>
        <v>5785</v>
      </c>
      <c r="BB19" s="35">
        <f>SUM(BB6:BB18)</f>
        <v>0</v>
      </c>
      <c r="BC19" s="36">
        <f t="shared" si="18"/>
        <v>5785</v>
      </c>
      <c r="BD19" s="35">
        <f>BD9+BD12+BD15+BD18</f>
        <v>5785</v>
      </c>
      <c r="BE19" s="35">
        <f>SUM(BE6:BE18)</f>
        <v>0</v>
      </c>
      <c r="BF19" s="36">
        <f t="shared" si="19"/>
        <v>5785</v>
      </c>
      <c r="BG19" s="35">
        <f>BG9+BG12+BG15+BG18</f>
        <v>5785</v>
      </c>
      <c r="BH19" s="35">
        <f>SUM(BH6:BH18)</f>
        <v>0</v>
      </c>
      <c r="BI19" s="36">
        <f t="shared" si="20"/>
        <v>5785</v>
      </c>
      <c r="BJ19" s="35">
        <f>BJ9+BJ12+BJ15+BJ18</f>
        <v>5785</v>
      </c>
      <c r="BK19" s="35">
        <f>SUM(BK6:BK18)</f>
        <v>0</v>
      </c>
      <c r="BL19" s="36">
        <f t="shared" si="21"/>
        <v>5785</v>
      </c>
      <c r="BM19" s="35">
        <f>BM9+BM12+BM15+BM18</f>
        <v>23140</v>
      </c>
      <c r="BN19" s="35">
        <f>SUM(BN6:BN18)</f>
        <v>0</v>
      </c>
      <c r="BO19" s="36">
        <f t="shared" si="23"/>
        <v>23140</v>
      </c>
    </row>
    <row r="21" spans="2:67" ht="13.9" x14ac:dyDescent="0.25">
      <c r="E21" s="1" t="s">
        <v>72</v>
      </c>
      <c r="F21" s="1" t="s">
        <v>73</v>
      </c>
      <c r="G21" s="1" t="s">
        <v>74</v>
      </c>
      <c r="H21" s="1" t="s">
        <v>77</v>
      </c>
      <c r="I21" s="1" t="s">
        <v>78</v>
      </c>
      <c r="J21" s="1" t="s">
        <v>121</v>
      </c>
      <c r="K21" s="1" t="s">
        <v>122</v>
      </c>
      <c r="L21" s="1" t="s">
        <v>123</v>
      </c>
      <c r="M21" s="1" t="s">
        <v>124</v>
      </c>
      <c r="U21" s="1" t="s">
        <v>72</v>
      </c>
      <c r="V21" s="1" t="s">
        <v>73</v>
      </c>
      <c r="W21" s="1" t="s">
        <v>74</v>
      </c>
      <c r="X21" s="1" t="s">
        <v>77</v>
      </c>
      <c r="Y21" s="1" t="s">
        <v>78</v>
      </c>
      <c r="Z21" s="1" t="s">
        <v>121</v>
      </c>
      <c r="AA21" s="1" t="s">
        <v>122</v>
      </c>
      <c r="AB21" s="1" t="s">
        <v>123</v>
      </c>
      <c r="AC21" s="1" t="s">
        <v>124</v>
      </c>
      <c r="AK21" s="1" t="s">
        <v>72</v>
      </c>
      <c r="AL21" s="1" t="s">
        <v>73</v>
      </c>
      <c r="AM21" s="1" t="s">
        <v>74</v>
      </c>
      <c r="AN21" s="1" t="s">
        <v>77</v>
      </c>
      <c r="AO21" s="1" t="s">
        <v>78</v>
      </c>
      <c r="AP21" s="1" t="s">
        <v>121</v>
      </c>
      <c r="AQ21" s="1" t="s">
        <v>122</v>
      </c>
      <c r="AR21" s="1" t="s">
        <v>123</v>
      </c>
      <c r="AS21" s="1" t="s">
        <v>124</v>
      </c>
      <c r="BA21" s="1" t="s">
        <v>72</v>
      </c>
      <c r="BB21" s="1" t="s">
        <v>73</v>
      </c>
      <c r="BC21" s="1" t="s">
        <v>74</v>
      </c>
      <c r="BD21" s="1" t="s">
        <v>77</v>
      </c>
      <c r="BE21" s="1" t="s">
        <v>78</v>
      </c>
      <c r="BF21" s="1" t="s">
        <v>121</v>
      </c>
      <c r="BG21" s="1" t="s">
        <v>122</v>
      </c>
      <c r="BH21" s="1" t="s">
        <v>123</v>
      </c>
      <c r="BI21" s="1" t="s">
        <v>124</v>
      </c>
    </row>
    <row r="22" spans="2:67" ht="14.45" thickBot="1" x14ac:dyDescent="0.3"/>
    <row r="23" spans="2:67" ht="14.45" thickBot="1" x14ac:dyDescent="0.3">
      <c r="E23" s="462" t="s">
        <v>34</v>
      </c>
      <c r="F23" s="463"/>
      <c r="G23" s="463"/>
      <c r="H23" s="463"/>
      <c r="I23" s="463"/>
      <c r="J23" s="463"/>
      <c r="K23" s="463"/>
      <c r="L23" s="463"/>
      <c r="M23" s="463"/>
      <c r="N23" s="463"/>
      <c r="O23" s="463"/>
      <c r="P23" s="463"/>
      <c r="Q23" s="463"/>
      <c r="R23" s="464"/>
      <c r="U23" s="462" t="s">
        <v>34</v>
      </c>
      <c r="V23" s="463"/>
      <c r="W23" s="463"/>
      <c r="X23" s="463"/>
      <c r="Y23" s="463"/>
      <c r="Z23" s="463"/>
      <c r="AA23" s="463"/>
      <c r="AB23" s="463"/>
      <c r="AC23" s="463"/>
      <c r="AD23" s="463"/>
      <c r="AE23" s="463"/>
      <c r="AF23" s="463"/>
      <c r="AG23" s="463"/>
      <c r="AH23" s="464"/>
      <c r="AK23" s="462" t="s">
        <v>34</v>
      </c>
      <c r="AL23" s="463"/>
      <c r="AM23" s="463"/>
      <c r="AN23" s="463"/>
      <c r="AO23" s="463"/>
      <c r="AP23" s="463"/>
      <c r="AQ23" s="463"/>
      <c r="AR23" s="463"/>
      <c r="AS23" s="463"/>
      <c r="AT23" s="463"/>
      <c r="AU23" s="463"/>
      <c r="AV23" s="463"/>
      <c r="AW23" s="463"/>
      <c r="AX23" s="464"/>
      <c r="BA23" s="462" t="s">
        <v>34</v>
      </c>
      <c r="BB23" s="463"/>
      <c r="BC23" s="463"/>
      <c r="BD23" s="463"/>
      <c r="BE23" s="463"/>
      <c r="BF23" s="463"/>
      <c r="BG23" s="463"/>
      <c r="BH23" s="463"/>
      <c r="BI23" s="463"/>
      <c r="BJ23" s="463"/>
      <c r="BK23" s="463"/>
      <c r="BL23" s="463"/>
      <c r="BM23" s="463"/>
      <c r="BN23" s="464"/>
    </row>
    <row r="24" spans="2:67" ht="42" thickBot="1" x14ac:dyDescent="0.3">
      <c r="E24" s="38" t="s">
        <v>27</v>
      </c>
      <c r="F24" s="39" t="s">
        <v>28</v>
      </c>
      <c r="G24" s="40" t="s">
        <v>29</v>
      </c>
      <c r="H24" s="41" t="s">
        <v>33</v>
      </c>
      <c r="I24" s="42" t="s">
        <v>30</v>
      </c>
      <c r="J24" s="465" t="s">
        <v>31</v>
      </c>
      <c r="K24" s="466"/>
      <c r="L24" s="466"/>
      <c r="M24" s="466"/>
      <c r="N24" s="466"/>
      <c r="O24" s="466"/>
      <c r="P24" s="466"/>
      <c r="Q24" s="467"/>
      <c r="R24" s="42" t="s">
        <v>32</v>
      </c>
      <c r="U24" s="38" t="s">
        <v>27</v>
      </c>
      <c r="V24" s="39" t="s">
        <v>28</v>
      </c>
      <c r="W24" s="40" t="s">
        <v>29</v>
      </c>
      <c r="X24" s="41" t="s">
        <v>33</v>
      </c>
      <c r="Y24" s="42" t="s">
        <v>30</v>
      </c>
      <c r="Z24" s="465" t="s">
        <v>31</v>
      </c>
      <c r="AA24" s="466"/>
      <c r="AB24" s="466"/>
      <c r="AC24" s="466"/>
      <c r="AD24" s="466"/>
      <c r="AE24" s="466"/>
      <c r="AF24" s="466"/>
      <c r="AG24" s="467"/>
      <c r="AH24" s="42" t="s">
        <v>32</v>
      </c>
      <c r="AK24" s="38" t="s">
        <v>27</v>
      </c>
      <c r="AL24" s="39" t="s">
        <v>28</v>
      </c>
      <c r="AM24" s="40" t="s">
        <v>29</v>
      </c>
      <c r="AN24" s="41" t="s">
        <v>33</v>
      </c>
      <c r="AO24" s="42" t="s">
        <v>30</v>
      </c>
      <c r="AP24" s="465" t="s">
        <v>31</v>
      </c>
      <c r="AQ24" s="466"/>
      <c r="AR24" s="466"/>
      <c r="AS24" s="466"/>
      <c r="AT24" s="466"/>
      <c r="AU24" s="466"/>
      <c r="AV24" s="466"/>
      <c r="AW24" s="467"/>
      <c r="AX24" s="42" t="s">
        <v>32</v>
      </c>
      <c r="BA24" s="38" t="s">
        <v>27</v>
      </c>
      <c r="BB24" s="39" t="s">
        <v>28</v>
      </c>
      <c r="BC24" s="40" t="s">
        <v>29</v>
      </c>
      <c r="BD24" s="41" t="s">
        <v>33</v>
      </c>
      <c r="BE24" s="42" t="s">
        <v>30</v>
      </c>
      <c r="BF24" s="465" t="s">
        <v>31</v>
      </c>
      <c r="BG24" s="466"/>
      <c r="BH24" s="466"/>
      <c r="BI24" s="466"/>
      <c r="BJ24" s="466"/>
      <c r="BK24" s="466"/>
      <c r="BL24" s="466"/>
      <c r="BM24" s="467"/>
      <c r="BN24" s="42" t="s">
        <v>32</v>
      </c>
    </row>
    <row r="25" spans="2:67" ht="15.75" thickBot="1" x14ac:dyDescent="0.3">
      <c r="E25" s="43">
        <v>1</v>
      </c>
      <c r="F25" s="44"/>
      <c r="G25" s="291" t="s">
        <v>167</v>
      </c>
      <c r="H25" s="46"/>
      <c r="I25" s="47">
        <v>220</v>
      </c>
      <c r="J25" s="487" t="s">
        <v>129</v>
      </c>
      <c r="K25" s="469"/>
      <c r="L25" s="469"/>
      <c r="M25" s="469"/>
      <c r="N25" s="469"/>
      <c r="O25" s="469"/>
      <c r="P25" s="469"/>
      <c r="Q25" s="470"/>
      <c r="R25" s="48" t="s">
        <v>73</v>
      </c>
      <c r="U25" s="43">
        <v>1</v>
      </c>
      <c r="V25" s="44"/>
      <c r="W25" s="45"/>
      <c r="X25" s="46"/>
      <c r="Y25" s="47">
        <f>X25/$E$25</f>
        <v>0</v>
      </c>
      <c r="Z25" s="487"/>
      <c r="AA25" s="469"/>
      <c r="AB25" s="469"/>
      <c r="AC25" s="469"/>
      <c r="AD25" s="469"/>
      <c r="AE25" s="469"/>
      <c r="AF25" s="469"/>
      <c r="AG25" s="470"/>
      <c r="AH25" s="48"/>
      <c r="AK25" s="43">
        <v>1</v>
      </c>
      <c r="AL25" s="44"/>
      <c r="AM25" s="45"/>
      <c r="AN25" s="46"/>
      <c r="AO25" s="47">
        <f>AN25/$E$25</f>
        <v>0</v>
      </c>
      <c r="AP25" s="487"/>
      <c r="AQ25" s="469"/>
      <c r="AR25" s="469"/>
      <c r="AS25" s="469"/>
      <c r="AT25" s="469"/>
      <c r="AU25" s="469"/>
      <c r="AV25" s="469"/>
      <c r="AW25" s="470"/>
      <c r="AX25" s="48"/>
      <c r="BA25" s="43">
        <v>1</v>
      </c>
      <c r="BB25" s="44"/>
      <c r="BC25" s="45"/>
      <c r="BD25" s="46"/>
      <c r="BE25" s="47">
        <f>BD25/$E$25</f>
        <v>0</v>
      </c>
      <c r="BF25" s="487"/>
      <c r="BG25" s="469"/>
      <c r="BH25" s="469"/>
      <c r="BI25" s="469"/>
      <c r="BJ25" s="469"/>
      <c r="BK25" s="469"/>
      <c r="BL25" s="469"/>
      <c r="BM25" s="470"/>
      <c r="BN25" s="48"/>
    </row>
    <row r="26" spans="2:67" ht="15.75" thickBot="1" x14ac:dyDescent="0.3">
      <c r="E26" s="416"/>
      <c r="F26" s="49"/>
      <c r="G26" s="291" t="s">
        <v>167</v>
      </c>
      <c r="H26" s="51"/>
      <c r="I26" s="176">
        <v>125</v>
      </c>
      <c r="J26" s="471" t="s">
        <v>131</v>
      </c>
      <c r="K26" s="472"/>
      <c r="L26" s="472"/>
      <c r="M26" s="472"/>
      <c r="N26" s="472"/>
      <c r="O26" s="472"/>
      <c r="P26" s="472"/>
      <c r="Q26" s="473"/>
      <c r="R26" s="52" t="s">
        <v>72</v>
      </c>
      <c r="U26" s="416"/>
      <c r="V26" s="49"/>
      <c r="W26" s="50"/>
      <c r="X26" s="51"/>
      <c r="Y26" s="176">
        <f t="shared" ref="Y26:Y38" si="24">X26/$E$25</f>
        <v>0</v>
      </c>
      <c r="Z26" s="471"/>
      <c r="AA26" s="472"/>
      <c r="AB26" s="472"/>
      <c r="AC26" s="472"/>
      <c r="AD26" s="472"/>
      <c r="AE26" s="472"/>
      <c r="AF26" s="472"/>
      <c r="AG26" s="473"/>
      <c r="AH26" s="52"/>
      <c r="AK26" s="416"/>
      <c r="AL26" s="49"/>
      <c r="AM26" s="50"/>
      <c r="AN26" s="51"/>
      <c r="AO26" s="176">
        <f t="shared" ref="AO26:AO38" si="25">AN26/$E$25</f>
        <v>0</v>
      </c>
      <c r="AP26" s="471"/>
      <c r="AQ26" s="472"/>
      <c r="AR26" s="472"/>
      <c r="AS26" s="472"/>
      <c r="AT26" s="472"/>
      <c r="AU26" s="472"/>
      <c r="AV26" s="472"/>
      <c r="AW26" s="473"/>
      <c r="AX26" s="52"/>
      <c r="BA26" s="416"/>
      <c r="BB26" s="49"/>
      <c r="BC26" s="50"/>
      <c r="BD26" s="51"/>
      <c r="BE26" s="176">
        <f t="shared" ref="BE26:BE38" si="26">BD26/$E$25</f>
        <v>0</v>
      </c>
      <c r="BF26" s="471"/>
      <c r="BG26" s="472"/>
      <c r="BH26" s="472"/>
      <c r="BI26" s="472"/>
      <c r="BJ26" s="472"/>
      <c r="BK26" s="472"/>
      <c r="BL26" s="472"/>
      <c r="BM26" s="473"/>
      <c r="BN26" s="52"/>
    </row>
    <row r="27" spans="2:67" x14ac:dyDescent="0.25">
      <c r="E27" s="416"/>
      <c r="F27" s="53"/>
      <c r="G27" s="291" t="s">
        <v>167</v>
      </c>
      <c r="H27" s="55"/>
      <c r="I27" s="176">
        <v>125</v>
      </c>
      <c r="J27" s="438" t="s">
        <v>131</v>
      </c>
      <c r="K27" s="438"/>
      <c r="L27" s="438"/>
      <c r="M27" s="438"/>
      <c r="N27" s="438"/>
      <c r="O27" s="438"/>
      <c r="P27" s="438"/>
      <c r="Q27" s="439"/>
      <c r="R27" s="52" t="s">
        <v>123</v>
      </c>
      <c r="U27" s="416"/>
      <c r="V27" s="53"/>
      <c r="W27" s="54"/>
      <c r="X27" s="55"/>
      <c r="Y27" s="176">
        <f t="shared" si="24"/>
        <v>0</v>
      </c>
      <c r="Z27" s="438"/>
      <c r="AA27" s="438"/>
      <c r="AB27" s="438"/>
      <c r="AC27" s="438"/>
      <c r="AD27" s="438"/>
      <c r="AE27" s="438"/>
      <c r="AF27" s="438"/>
      <c r="AG27" s="439"/>
      <c r="AH27" s="52"/>
      <c r="AK27" s="416"/>
      <c r="AL27" s="53"/>
      <c r="AM27" s="54"/>
      <c r="AN27" s="55"/>
      <c r="AO27" s="176">
        <f t="shared" si="25"/>
        <v>0</v>
      </c>
      <c r="AP27" s="438"/>
      <c r="AQ27" s="438"/>
      <c r="AR27" s="438"/>
      <c r="AS27" s="438"/>
      <c r="AT27" s="438"/>
      <c r="AU27" s="438"/>
      <c r="AV27" s="438"/>
      <c r="AW27" s="439"/>
      <c r="AX27" s="52"/>
      <c r="BA27" s="416"/>
      <c r="BB27" s="53"/>
      <c r="BC27" s="54"/>
      <c r="BD27" s="55"/>
      <c r="BE27" s="176">
        <f t="shared" si="26"/>
        <v>0</v>
      </c>
      <c r="BF27" s="438"/>
      <c r="BG27" s="438"/>
      <c r="BH27" s="438"/>
      <c r="BI27" s="438"/>
      <c r="BJ27" s="438"/>
      <c r="BK27" s="438"/>
      <c r="BL27" s="438"/>
      <c r="BM27" s="439"/>
      <c r="BN27" s="52"/>
    </row>
    <row r="28" spans="2:67" x14ac:dyDescent="0.25">
      <c r="E28" s="416"/>
      <c r="F28" s="53"/>
      <c r="G28" s="204" t="s">
        <v>178</v>
      </c>
      <c r="H28" s="55"/>
      <c r="I28" s="176">
        <v>200</v>
      </c>
      <c r="J28" s="438" t="s">
        <v>132</v>
      </c>
      <c r="K28" s="438"/>
      <c r="L28" s="438"/>
      <c r="M28" s="438"/>
      <c r="N28" s="438"/>
      <c r="O28" s="438"/>
      <c r="P28" s="438"/>
      <c r="Q28" s="439"/>
      <c r="R28" s="52" t="s">
        <v>74</v>
      </c>
      <c r="U28" s="416"/>
      <c r="V28" s="53"/>
      <c r="W28" s="54"/>
      <c r="X28" s="55"/>
      <c r="Y28" s="176">
        <f t="shared" si="24"/>
        <v>0</v>
      </c>
      <c r="Z28" s="438"/>
      <c r="AA28" s="438"/>
      <c r="AB28" s="438"/>
      <c r="AC28" s="438"/>
      <c r="AD28" s="438"/>
      <c r="AE28" s="438"/>
      <c r="AF28" s="438"/>
      <c r="AG28" s="439"/>
      <c r="AH28" s="52"/>
      <c r="AK28" s="416"/>
      <c r="AL28" s="53"/>
      <c r="AM28" s="54"/>
      <c r="AN28" s="55"/>
      <c r="AO28" s="176">
        <f t="shared" si="25"/>
        <v>0</v>
      </c>
      <c r="AP28" s="438"/>
      <c r="AQ28" s="438"/>
      <c r="AR28" s="438"/>
      <c r="AS28" s="438"/>
      <c r="AT28" s="438"/>
      <c r="AU28" s="438"/>
      <c r="AV28" s="438"/>
      <c r="AW28" s="439"/>
      <c r="AX28" s="52"/>
      <c r="BA28" s="416"/>
      <c r="BB28" s="53"/>
      <c r="BC28" s="54"/>
      <c r="BD28" s="55"/>
      <c r="BE28" s="176">
        <f t="shared" si="26"/>
        <v>0</v>
      </c>
      <c r="BF28" s="438"/>
      <c r="BG28" s="438"/>
      <c r="BH28" s="438"/>
      <c r="BI28" s="438"/>
      <c r="BJ28" s="438"/>
      <c r="BK28" s="438"/>
      <c r="BL28" s="438"/>
      <c r="BM28" s="439"/>
      <c r="BN28" s="52"/>
    </row>
    <row r="29" spans="2:67" x14ac:dyDescent="0.25">
      <c r="E29" s="416"/>
      <c r="F29" s="53"/>
      <c r="G29" s="204" t="s">
        <v>179</v>
      </c>
      <c r="H29" s="55"/>
      <c r="I29" s="176">
        <v>200</v>
      </c>
      <c r="J29" s="474" t="s">
        <v>132</v>
      </c>
      <c r="K29" s="438"/>
      <c r="L29" s="438"/>
      <c r="M29" s="438"/>
      <c r="N29" s="438"/>
      <c r="O29" s="438"/>
      <c r="P29" s="438"/>
      <c r="Q29" s="439"/>
      <c r="R29" s="52" t="s">
        <v>74</v>
      </c>
      <c r="U29" s="416"/>
      <c r="V29" s="53"/>
      <c r="W29" s="54"/>
      <c r="X29" s="55"/>
      <c r="Y29" s="176">
        <f t="shared" si="24"/>
        <v>0</v>
      </c>
      <c r="Z29" s="438"/>
      <c r="AA29" s="438"/>
      <c r="AB29" s="438"/>
      <c r="AC29" s="438"/>
      <c r="AD29" s="438"/>
      <c r="AE29" s="438"/>
      <c r="AF29" s="438"/>
      <c r="AG29" s="439"/>
      <c r="AH29" s="52"/>
      <c r="AK29" s="416"/>
      <c r="AL29" s="53"/>
      <c r="AM29" s="54"/>
      <c r="AN29" s="55"/>
      <c r="AO29" s="176">
        <f t="shared" si="25"/>
        <v>0</v>
      </c>
      <c r="AP29" s="438"/>
      <c r="AQ29" s="438"/>
      <c r="AR29" s="438"/>
      <c r="AS29" s="438"/>
      <c r="AT29" s="438"/>
      <c r="AU29" s="438"/>
      <c r="AV29" s="438"/>
      <c r="AW29" s="439"/>
      <c r="AX29" s="52"/>
      <c r="BA29" s="416"/>
      <c r="BB29" s="53"/>
      <c r="BC29" s="54"/>
      <c r="BD29" s="55"/>
      <c r="BE29" s="176">
        <f t="shared" si="26"/>
        <v>0</v>
      </c>
      <c r="BF29" s="438"/>
      <c r="BG29" s="438"/>
      <c r="BH29" s="438"/>
      <c r="BI29" s="438"/>
      <c r="BJ29" s="438"/>
      <c r="BK29" s="438"/>
      <c r="BL29" s="438"/>
      <c r="BM29" s="439"/>
      <c r="BN29" s="52"/>
    </row>
    <row r="30" spans="2:67" x14ac:dyDescent="0.25">
      <c r="E30" s="416"/>
      <c r="F30" s="53"/>
      <c r="G30" s="204">
        <v>43864</v>
      </c>
      <c r="H30" s="55"/>
      <c r="I30" s="176">
        <v>220</v>
      </c>
      <c r="J30" s="471" t="s">
        <v>139</v>
      </c>
      <c r="K30" s="472"/>
      <c r="L30" s="472"/>
      <c r="M30" s="472"/>
      <c r="N30" s="472"/>
      <c r="O30" s="472"/>
      <c r="P30" s="472"/>
      <c r="Q30" s="480"/>
      <c r="R30" s="52" t="s">
        <v>73</v>
      </c>
      <c r="U30" s="416"/>
      <c r="V30" s="53"/>
      <c r="W30" s="54"/>
      <c r="X30" s="55"/>
      <c r="Y30" s="176">
        <f t="shared" si="24"/>
        <v>0</v>
      </c>
      <c r="Z30" s="438"/>
      <c r="AA30" s="438"/>
      <c r="AB30" s="438"/>
      <c r="AC30" s="438"/>
      <c r="AD30" s="438"/>
      <c r="AE30" s="438"/>
      <c r="AF30" s="438"/>
      <c r="AG30" s="439"/>
      <c r="AH30" s="52"/>
      <c r="AK30" s="416"/>
      <c r="AL30" s="53"/>
      <c r="AM30" s="54"/>
      <c r="AN30" s="55"/>
      <c r="AO30" s="176">
        <f t="shared" si="25"/>
        <v>0</v>
      </c>
      <c r="AP30" s="438"/>
      <c r="AQ30" s="438"/>
      <c r="AR30" s="438"/>
      <c r="AS30" s="438"/>
      <c r="AT30" s="438"/>
      <c r="AU30" s="438"/>
      <c r="AV30" s="438"/>
      <c r="AW30" s="439"/>
      <c r="AX30" s="52"/>
      <c r="BA30" s="416"/>
      <c r="BB30" s="53"/>
      <c r="BC30" s="54"/>
      <c r="BD30" s="55"/>
      <c r="BE30" s="176">
        <f t="shared" si="26"/>
        <v>0</v>
      </c>
      <c r="BF30" s="438"/>
      <c r="BG30" s="438"/>
      <c r="BH30" s="438"/>
      <c r="BI30" s="438"/>
      <c r="BJ30" s="438"/>
      <c r="BK30" s="438"/>
      <c r="BL30" s="438"/>
      <c r="BM30" s="439"/>
      <c r="BN30" s="52"/>
    </row>
    <row r="31" spans="2:67" x14ac:dyDescent="0.25">
      <c r="E31" s="416"/>
      <c r="F31" s="56"/>
      <c r="G31" s="204">
        <v>43864</v>
      </c>
      <c r="H31" s="55"/>
      <c r="I31" s="176">
        <v>125</v>
      </c>
      <c r="J31" s="471" t="s">
        <v>140</v>
      </c>
      <c r="K31" s="472"/>
      <c r="L31" s="472"/>
      <c r="M31" s="472"/>
      <c r="N31" s="472"/>
      <c r="O31" s="472"/>
      <c r="P31" s="472"/>
      <c r="Q31" s="473"/>
      <c r="R31" s="52" t="s">
        <v>72</v>
      </c>
      <c r="U31" s="416"/>
      <c r="V31" s="56"/>
      <c r="W31" s="54"/>
      <c r="X31" s="55"/>
      <c r="Y31" s="176">
        <f t="shared" si="24"/>
        <v>0</v>
      </c>
      <c r="Z31" s="438"/>
      <c r="AA31" s="438"/>
      <c r="AB31" s="438"/>
      <c r="AC31" s="438"/>
      <c r="AD31" s="438"/>
      <c r="AE31" s="438"/>
      <c r="AF31" s="438"/>
      <c r="AG31" s="439"/>
      <c r="AH31" s="52"/>
      <c r="AK31" s="416"/>
      <c r="AL31" s="56"/>
      <c r="AM31" s="54"/>
      <c r="AN31" s="55"/>
      <c r="AO31" s="176">
        <f t="shared" si="25"/>
        <v>0</v>
      </c>
      <c r="AP31" s="438"/>
      <c r="AQ31" s="438"/>
      <c r="AR31" s="438"/>
      <c r="AS31" s="438"/>
      <c r="AT31" s="438"/>
      <c r="AU31" s="438"/>
      <c r="AV31" s="438"/>
      <c r="AW31" s="439"/>
      <c r="AX31" s="52"/>
      <c r="BA31" s="416"/>
      <c r="BB31" s="56"/>
      <c r="BC31" s="54"/>
      <c r="BD31" s="55"/>
      <c r="BE31" s="176">
        <f t="shared" si="26"/>
        <v>0</v>
      </c>
      <c r="BF31" s="438"/>
      <c r="BG31" s="438"/>
      <c r="BH31" s="438"/>
      <c r="BI31" s="438"/>
      <c r="BJ31" s="438"/>
      <c r="BK31" s="438"/>
      <c r="BL31" s="438"/>
      <c r="BM31" s="439"/>
      <c r="BN31" s="52"/>
    </row>
    <row r="32" spans="2:67" x14ac:dyDescent="0.25">
      <c r="E32" s="416"/>
      <c r="F32" s="53"/>
      <c r="G32" s="204">
        <v>43864</v>
      </c>
      <c r="H32" s="55"/>
      <c r="I32" s="176">
        <v>125</v>
      </c>
      <c r="J32" s="438" t="s">
        <v>140</v>
      </c>
      <c r="K32" s="438"/>
      <c r="L32" s="438"/>
      <c r="M32" s="438"/>
      <c r="N32" s="438"/>
      <c r="O32" s="438"/>
      <c r="P32" s="438"/>
      <c r="Q32" s="439"/>
      <c r="R32" s="52" t="s">
        <v>123</v>
      </c>
      <c r="U32" s="416"/>
      <c r="V32" s="53"/>
      <c r="W32" s="54"/>
      <c r="X32" s="55"/>
      <c r="Y32" s="176">
        <f t="shared" si="24"/>
        <v>0</v>
      </c>
      <c r="Z32" s="438"/>
      <c r="AA32" s="438"/>
      <c r="AB32" s="438"/>
      <c r="AC32" s="438"/>
      <c r="AD32" s="438"/>
      <c r="AE32" s="438"/>
      <c r="AF32" s="438"/>
      <c r="AG32" s="439"/>
      <c r="AH32" s="52"/>
      <c r="AK32" s="416"/>
      <c r="AL32" s="53"/>
      <c r="AM32" s="54"/>
      <c r="AN32" s="55"/>
      <c r="AO32" s="176">
        <f t="shared" si="25"/>
        <v>0</v>
      </c>
      <c r="AP32" s="438"/>
      <c r="AQ32" s="438"/>
      <c r="AR32" s="438"/>
      <c r="AS32" s="438"/>
      <c r="AT32" s="438"/>
      <c r="AU32" s="438"/>
      <c r="AV32" s="438"/>
      <c r="AW32" s="439"/>
      <c r="AX32" s="52"/>
      <c r="BA32" s="416"/>
      <c r="BB32" s="53"/>
      <c r="BC32" s="54"/>
      <c r="BD32" s="55"/>
      <c r="BE32" s="176">
        <f t="shared" si="26"/>
        <v>0</v>
      </c>
      <c r="BF32" s="438"/>
      <c r="BG32" s="438"/>
      <c r="BH32" s="438"/>
      <c r="BI32" s="438"/>
      <c r="BJ32" s="438"/>
      <c r="BK32" s="438"/>
      <c r="BL32" s="438"/>
      <c r="BM32" s="439"/>
      <c r="BN32" s="52"/>
    </row>
    <row r="33" spans="5:66" x14ac:dyDescent="0.25">
      <c r="E33" s="416"/>
      <c r="F33" s="57"/>
      <c r="G33" s="204" t="s">
        <v>180</v>
      </c>
      <c r="H33" s="55"/>
      <c r="I33" s="176">
        <v>2700</v>
      </c>
      <c r="J33" s="438" t="s">
        <v>143</v>
      </c>
      <c r="K33" s="438"/>
      <c r="L33" s="438"/>
      <c r="M33" s="438"/>
      <c r="N33" s="438"/>
      <c r="O33" s="438"/>
      <c r="P33" s="438"/>
      <c r="Q33" s="439"/>
      <c r="R33" s="52" t="s">
        <v>121</v>
      </c>
      <c r="U33" s="416"/>
      <c r="V33" s="57"/>
      <c r="W33" s="54"/>
      <c r="X33" s="55"/>
      <c r="Y33" s="176">
        <f t="shared" si="24"/>
        <v>0</v>
      </c>
      <c r="Z33" s="438"/>
      <c r="AA33" s="438"/>
      <c r="AB33" s="438"/>
      <c r="AC33" s="438"/>
      <c r="AD33" s="438"/>
      <c r="AE33" s="438"/>
      <c r="AF33" s="438"/>
      <c r="AG33" s="439"/>
      <c r="AH33" s="52"/>
      <c r="AK33" s="416"/>
      <c r="AL33" s="57"/>
      <c r="AM33" s="54"/>
      <c r="AN33" s="55"/>
      <c r="AO33" s="176">
        <f t="shared" si="25"/>
        <v>0</v>
      </c>
      <c r="AP33" s="438"/>
      <c r="AQ33" s="438"/>
      <c r="AR33" s="438"/>
      <c r="AS33" s="438"/>
      <c r="AT33" s="438"/>
      <c r="AU33" s="438"/>
      <c r="AV33" s="438"/>
      <c r="AW33" s="439"/>
      <c r="AX33" s="52"/>
      <c r="BA33" s="416"/>
      <c r="BB33" s="57"/>
      <c r="BC33" s="54"/>
      <c r="BD33" s="55"/>
      <c r="BE33" s="176">
        <f t="shared" si="26"/>
        <v>0</v>
      </c>
      <c r="BF33" s="438"/>
      <c r="BG33" s="438"/>
      <c r="BH33" s="438"/>
      <c r="BI33" s="438"/>
      <c r="BJ33" s="438"/>
      <c r="BK33" s="438"/>
      <c r="BL33" s="438"/>
      <c r="BM33" s="439"/>
      <c r="BN33" s="52"/>
    </row>
    <row r="34" spans="5:66" x14ac:dyDescent="0.25">
      <c r="E34" s="416"/>
      <c r="F34" s="58"/>
      <c r="G34" s="204" t="s">
        <v>180</v>
      </c>
      <c r="H34" s="55"/>
      <c r="I34" s="176">
        <v>630</v>
      </c>
      <c r="J34" s="438" t="s">
        <v>144</v>
      </c>
      <c r="K34" s="438"/>
      <c r="L34" s="438"/>
      <c r="M34" s="438"/>
      <c r="N34" s="438"/>
      <c r="O34" s="438"/>
      <c r="P34" s="438"/>
      <c r="Q34" s="439"/>
      <c r="R34" s="59" t="s">
        <v>122</v>
      </c>
      <c r="U34" s="416"/>
      <c r="V34" s="58"/>
      <c r="W34" s="50"/>
      <c r="X34" s="55"/>
      <c r="Y34" s="176">
        <f t="shared" si="24"/>
        <v>0</v>
      </c>
      <c r="Z34" s="438"/>
      <c r="AA34" s="438"/>
      <c r="AB34" s="438"/>
      <c r="AC34" s="438"/>
      <c r="AD34" s="438"/>
      <c r="AE34" s="438"/>
      <c r="AF34" s="438"/>
      <c r="AG34" s="439"/>
      <c r="AH34" s="59"/>
      <c r="AK34" s="416"/>
      <c r="AL34" s="58"/>
      <c r="AM34" s="50"/>
      <c r="AN34" s="55"/>
      <c r="AO34" s="176">
        <f t="shared" si="25"/>
        <v>0</v>
      </c>
      <c r="AP34" s="438"/>
      <c r="AQ34" s="438"/>
      <c r="AR34" s="438"/>
      <c r="AS34" s="438"/>
      <c r="AT34" s="438"/>
      <c r="AU34" s="438"/>
      <c r="AV34" s="438"/>
      <c r="AW34" s="439"/>
      <c r="AX34" s="59"/>
      <c r="BA34" s="416"/>
      <c r="BB34" s="58"/>
      <c r="BC34" s="50"/>
      <c r="BD34" s="55"/>
      <c r="BE34" s="176">
        <f t="shared" si="26"/>
        <v>0</v>
      </c>
      <c r="BF34" s="438"/>
      <c r="BG34" s="438"/>
      <c r="BH34" s="438"/>
      <c r="BI34" s="438"/>
      <c r="BJ34" s="438"/>
      <c r="BK34" s="438"/>
      <c r="BL34" s="438"/>
      <c r="BM34" s="439"/>
      <c r="BN34" s="59"/>
    </row>
    <row r="35" spans="5:66" x14ac:dyDescent="0.25">
      <c r="E35" s="416"/>
      <c r="F35" s="58"/>
      <c r="G35" s="205"/>
      <c r="H35" s="53"/>
      <c r="I35" s="176"/>
      <c r="J35" s="471"/>
      <c r="K35" s="472"/>
      <c r="L35" s="472"/>
      <c r="M35" s="472"/>
      <c r="N35" s="472"/>
      <c r="O35" s="472"/>
      <c r="P35" s="472"/>
      <c r="Q35" s="473"/>
      <c r="R35" s="59"/>
      <c r="U35" s="416"/>
      <c r="V35" s="58"/>
      <c r="W35" s="50"/>
      <c r="X35" s="53"/>
      <c r="Y35" s="176">
        <f t="shared" si="24"/>
        <v>0</v>
      </c>
      <c r="Z35" s="438"/>
      <c r="AA35" s="438"/>
      <c r="AB35" s="438"/>
      <c r="AC35" s="438"/>
      <c r="AD35" s="438"/>
      <c r="AE35" s="438"/>
      <c r="AF35" s="438"/>
      <c r="AG35" s="439"/>
      <c r="AH35" s="59"/>
      <c r="AK35" s="416"/>
      <c r="AL35" s="58"/>
      <c r="AM35" s="50"/>
      <c r="AN35" s="53"/>
      <c r="AO35" s="176">
        <f t="shared" si="25"/>
        <v>0</v>
      </c>
      <c r="AP35" s="438"/>
      <c r="AQ35" s="438"/>
      <c r="AR35" s="438"/>
      <c r="AS35" s="438"/>
      <c r="AT35" s="438"/>
      <c r="AU35" s="438"/>
      <c r="AV35" s="438"/>
      <c r="AW35" s="439"/>
      <c r="AX35" s="59"/>
      <c r="BA35" s="416"/>
      <c r="BB35" s="58"/>
      <c r="BC35" s="50"/>
      <c r="BD35" s="53"/>
      <c r="BE35" s="176">
        <f t="shared" si="26"/>
        <v>0</v>
      </c>
      <c r="BF35" s="438"/>
      <c r="BG35" s="438"/>
      <c r="BH35" s="438"/>
      <c r="BI35" s="438"/>
      <c r="BJ35" s="438"/>
      <c r="BK35" s="438"/>
      <c r="BL35" s="438"/>
      <c r="BM35" s="439"/>
      <c r="BN35" s="59"/>
    </row>
    <row r="36" spans="5:66" x14ac:dyDescent="0.25">
      <c r="E36" s="416"/>
      <c r="F36" s="58"/>
      <c r="G36" s="235"/>
      <c r="H36" s="53"/>
      <c r="I36" s="176"/>
      <c r="J36" s="438"/>
      <c r="K36" s="438"/>
      <c r="L36" s="438"/>
      <c r="M36" s="438"/>
      <c r="N36" s="438"/>
      <c r="O36" s="438"/>
      <c r="P36" s="438"/>
      <c r="Q36" s="439"/>
      <c r="R36" s="59"/>
      <c r="U36" s="416"/>
      <c r="V36" s="58"/>
      <c r="W36" s="50"/>
      <c r="X36" s="53"/>
      <c r="Y36" s="176">
        <f t="shared" si="24"/>
        <v>0</v>
      </c>
      <c r="Z36" s="438"/>
      <c r="AA36" s="438"/>
      <c r="AB36" s="438"/>
      <c r="AC36" s="438"/>
      <c r="AD36" s="438"/>
      <c r="AE36" s="438"/>
      <c r="AF36" s="438"/>
      <c r="AG36" s="439"/>
      <c r="AH36" s="59"/>
      <c r="AK36" s="416"/>
      <c r="AL36" s="58"/>
      <c r="AM36" s="50"/>
      <c r="AN36" s="53"/>
      <c r="AO36" s="176">
        <f t="shared" si="25"/>
        <v>0</v>
      </c>
      <c r="AP36" s="438"/>
      <c r="AQ36" s="438"/>
      <c r="AR36" s="438"/>
      <c r="AS36" s="438"/>
      <c r="AT36" s="438"/>
      <c r="AU36" s="438"/>
      <c r="AV36" s="438"/>
      <c r="AW36" s="439"/>
      <c r="AX36" s="59"/>
      <c r="BA36" s="416"/>
      <c r="BB36" s="58"/>
      <c r="BC36" s="50"/>
      <c r="BD36" s="53"/>
      <c r="BE36" s="176">
        <f t="shared" si="26"/>
        <v>0</v>
      </c>
      <c r="BF36" s="438"/>
      <c r="BG36" s="438"/>
      <c r="BH36" s="438"/>
      <c r="BI36" s="438"/>
      <c r="BJ36" s="438"/>
      <c r="BK36" s="438"/>
      <c r="BL36" s="438"/>
      <c r="BM36" s="439"/>
      <c r="BN36" s="59"/>
    </row>
    <row r="37" spans="5:66" x14ac:dyDescent="0.25">
      <c r="E37" s="416"/>
      <c r="F37" s="58"/>
      <c r="G37" s="235"/>
      <c r="H37" s="55"/>
      <c r="I37" s="176"/>
      <c r="J37" s="471"/>
      <c r="K37" s="472"/>
      <c r="L37" s="472"/>
      <c r="M37" s="472"/>
      <c r="N37" s="472"/>
      <c r="O37" s="472"/>
      <c r="P37" s="472"/>
      <c r="Q37" s="480"/>
      <c r="R37" s="59"/>
      <c r="U37" s="416"/>
      <c r="V37" s="58"/>
      <c r="W37" s="50"/>
      <c r="X37" s="55"/>
      <c r="Y37" s="176">
        <f t="shared" si="24"/>
        <v>0</v>
      </c>
      <c r="Z37" s="438"/>
      <c r="AA37" s="438"/>
      <c r="AB37" s="438"/>
      <c r="AC37" s="438"/>
      <c r="AD37" s="438"/>
      <c r="AE37" s="438"/>
      <c r="AF37" s="438"/>
      <c r="AG37" s="439"/>
      <c r="AH37" s="59"/>
      <c r="AK37" s="416"/>
      <c r="AL37" s="58"/>
      <c r="AM37" s="50"/>
      <c r="AN37" s="55"/>
      <c r="AO37" s="176">
        <f t="shared" si="25"/>
        <v>0</v>
      </c>
      <c r="AP37" s="438"/>
      <c r="AQ37" s="438"/>
      <c r="AR37" s="438"/>
      <c r="AS37" s="438"/>
      <c r="AT37" s="438"/>
      <c r="AU37" s="438"/>
      <c r="AV37" s="438"/>
      <c r="AW37" s="439"/>
      <c r="AX37" s="59"/>
      <c r="BA37" s="416"/>
      <c r="BB37" s="58"/>
      <c r="BC37" s="50"/>
      <c r="BD37" s="55"/>
      <c r="BE37" s="176">
        <f t="shared" si="26"/>
        <v>0</v>
      </c>
      <c r="BF37" s="438"/>
      <c r="BG37" s="438"/>
      <c r="BH37" s="438"/>
      <c r="BI37" s="438"/>
      <c r="BJ37" s="438"/>
      <c r="BK37" s="438"/>
      <c r="BL37" s="438"/>
      <c r="BM37" s="439"/>
      <c r="BN37" s="59"/>
    </row>
    <row r="38" spans="5:66" ht="15.75" thickBot="1" x14ac:dyDescent="0.3">
      <c r="E38" s="416"/>
      <c r="F38" s="58"/>
      <c r="G38" s="205"/>
      <c r="H38" s="55"/>
      <c r="I38" s="176">
        <f t="shared" ref="I38" si="27">H38/$E$25</f>
        <v>0</v>
      </c>
      <c r="J38" s="438"/>
      <c r="K38" s="438"/>
      <c r="L38" s="438"/>
      <c r="M38" s="438"/>
      <c r="N38" s="438"/>
      <c r="O38" s="438"/>
      <c r="P38" s="438"/>
      <c r="Q38" s="439"/>
      <c r="R38" s="59"/>
      <c r="U38" s="416"/>
      <c r="V38" s="58"/>
      <c r="W38" s="50"/>
      <c r="X38" s="55"/>
      <c r="Y38" s="176">
        <f t="shared" si="24"/>
        <v>0</v>
      </c>
      <c r="Z38" s="438"/>
      <c r="AA38" s="438"/>
      <c r="AB38" s="438"/>
      <c r="AC38" s="438"/>
      <c r="AD38" s="438"/>
      <c r="AE38" s="438"/>
      <c r="AF38" s="438"/>
      <c r="AG38" s="439"/>
      <c r="AH38" s="59"/>
      <c r="AK38" s="416"/>
      <c r="AL38" s="58"/>
      <c r="AM38" s="50"/>
      <c r="AN38" s="55"/>
      <c r="AO38" s="176">
        <f t="shared" si="25"/>
        <v>0</v>
      </c>
      <c r="AP38" s="438"/>
      <c r="AQ38" s="438"/>
      <c r="AR38" s="438"/>
      <c r="AS38" s="438"/>
      <c r="AT38" s="438"/>
      <c r="AU38" s="438"/>
      <c r="AV38" s="438"/>
      <c r="AW38" s="439"/>
      <c r="AX38" s="59"/>
      <c r="BA38" s="416"/>
      <c r="BB38" s="58"/>
      <c r="BC38" s="50"/>
      <c r="BD38" s="55"/>
      <c r="BE38" s="176">
        <f t="shared" si="26"/>
        <v>0</v>
      </c>
      <c r="BF38" s="438"/>
      <c r="BG38" s="438"/>
      <c r="BH38" s="438"/>
      <c r="BI38" s="438"/>
      <c r="BJ38" s="438"/>
      <c r="BK38" s="438"/>
      <c r="BL38" s="438"/>
      <c r="BM38" s="439"/>
      <c r="BN38" s="59"/>
    </row>
    <row r="39" spans="5:66" ht="15.75" thickBot="1" x14ac:dyDescent="0.3">
      <c r="E39" s="61"/>
      <c r="F39" s="421" t="s">
        <v>41</v>
      </c>
      <c r="G39" s="429"/>
      <c r="H39" s="62">
        <f>SUM(H25:H38)</f>
        <v>0</v>
      </c>
      <c r="I39" s="62">
        <f>SUM(I25:I38)</f>
        <v>4670</v>
      </c>
      <c r="J39" s="430"/>
      <c r="K39" s="430"/>
      <c r="L39" s="430"/>
      <c r="M39" s="430"/>
      <c r="N39" s="430"/>
      <c r="O39" s="430"/>
      <c r="P39" s="430"/>
      <c r="Q39" s="431"/>
      <c r="R39" s="63"/>
      <c r="U39" s="61"/>
      <c r="V39" s="421" t="s">
        <v>41</v>
      </c>
      <c r="W39" s="429"/>
      <c r="X39" s="62">
        <f>SUM(X25:X38)</f>
        <v>0</v>
      </c>
      <c r="Y39" s="62">
        <f>SUM(Y25:Y38)</f>
        <v>0</v>
      </c>
      <c r="Z39" s="430"/>
      <c r="AA39" s="430"/>
      <c r="AB39" s="430"/>
      <c r="AC39" s="430"/>
      <c r="AD39" s="430"/>
      <c r="AE39" s="430"/>
      <c r="AF39" s="430"/>
      <c r="AG39" s="431"/>
      <c r="AH39" s="63"/>
      <c r="AK39" s="61"/>
      <c r="AL39" s="421" t="s">
        <v>41</v>
      </c>
      <c r="AM39" s="429"/>
      <c r="AN39" s="62">
        <f>SUM(AN25:AN38)</f>
        <v>0</v>
      </c>
      <c r="AO39" s="62">
        <f>SUM(AO25:AO38)</f>
        <v>0</v>
      </c>
      <c r="AP39" s="430"/>
      <c r="AQ39" s="430"/>
      <c r="AR39" s="430"/>
      <c r="AS39" s="430"/>
      <c r="AT39" s="430"/>
      <c r="AU39" s="430"/>
      <c r="AV39" s="430"/>
      <c r="AW39" s="431"/>
      <c r="AX39" s="63"/>
      <c r="BA39" s="61"/>
      <c r="BB39" s="421" t="s">
        <v>41</v>
      </c>
      <c r="BC39" s="429"/>
      <c r="BD39" s="62">
        <f>SUM(BD25:BD38)</f>
        <v>0</v>
      </c>
      <c r="BE39" s="62">
        <f>SUM(BE25:BE38)</f>
        <v>0</v>
      </c>
      <c r="BF39" s="430"/>
      <c r="BG39" s="430"/>
      <c r="BH39" s="430"/>
      <c r="BI39" s="430"/>
      <c r="BJ39" s="430"/>
      <c r="BK39" s="430"/>
      <c r="BL39" s="430"/>
      <c r="BM39" s="431"/>
      <c r="BN39" s="63"/>
    </row>
    <row r="40" spans="5:66" ht="15.75" thickBot="1" x14ac:dyDescent="0.3">
      <c r="E40" s="64">
        <v>1</v>
      </c>
      <c r="F40" s="65"/>
      <c r="G40" s="205">
        <v>43955</v>
      </c>
      <c r="H40" s="53"/>
      <c r="I40" s="176">
        <v>125</v>
      </c>
      <c r="J40" s="471" t="s">
        <v>151</v>
      </c>
      <c r="K40" s="472"/>
      <c r="L40" s="472"/>
      <c r="M40" s="472"/>
      <c r="N40" s="472"/>
      <c r="O40" s="472"/>
      <c r="P40" s="472"/>
      <c r="Q40" s="473"/>
      <c r="R40" s="59" t="s">
        <v>72</v>
      </c>
      <c r="U40" s="64">
        <v>1</v>
      </c>
      <c r="V40" s="65"/>
      <c r="W40" s="66"/>
      <c r="X40" s="66"/>
      <c r="Y40" s="47">
        <f>X40/$E$40</f>
        <v>0</v>
      </c>
      <c r="Z40" s="460"/>
      <c r="AA40" s="460"/>
      <c r="AB40" s="460"/>
      <c r="AC40" s="460"/>
      <c r="AD40" s="460"/>
      <c r="AE40" s="460"/>
      <c r="AF40" s="460"/>
      <c r="AG40" s="461"/>
      <c r="AH40" s="68"/>
      <c r="AK40" s="64">
        <v>1</v>
      </c>
      <c r="AL40" s="65"/>
      <c r="AM40" s="66"/>
      <c r="AN40" s="66"/>
      <c r="AO40" s="47">
        <f>AN40/$E$40</f>
        <v>0</v>
      </c>
      <c r="AP40" s="460"/>
      <c r="AQ40" s="460"/>
      <c r="AR40" s="460"/>
      <c r="AS40" s="460"/>
      <c r="AT40" s="460"/>
      <c r="AU40" s="460"/>
      <c r="AV40" s="460"/>
      <c r="AW40" s="461"/>
      <c r="AX40" s="68"/>
      <c r="BA40" s="64">
        <v>1</v>
      </c>
      <c r="BB40" s="65"/>
      <c r="BC40" s="66"/>
      <c r="BD40" s="66"/>
      <c r="BE40" s="47">
        <f>BD40/$E$40</f>
        <v>0</v>
      </c>
      <c r="BF40" s="460"/>
      <c r="BG40" s="460"/>
      <c r="BH40" s="460"/>
      <c r="BI40" s="460"/>
      <c r="BJ40" s="460"/>
      <c r="BK40" s="460"/>
      <c r="BL40" s="460"/>
      <c r="BM40" s="461"/>
      <c r="BN40" s="68"/>
    </row>
    <row r="41" spans="5:66" x14ac:dyDescent="0.25">
      <c r="E41" s="415"/>
      <c r="F41" s="69"/>
      <c r="G41" s="205">
        <v>43955</v>
      </c>
      <c r="H41" s="53"/>
      <c r="I41" s="176">
        <v>125</v>
      </c>
      <c r="J41" s="438" t="s">
        <v>151</v>
      </c>
      <c r="K41" s="438"/>
      <c r="L41" s="438"/>
      <c r="M41" s="438"/>
      <c r="N41" s="438"/>
      <c r="O41" s="438"/>
      <c r="P41" s="438"/>
      <c r="Q41" s="439"/>
      <c r="R41" s="59" t="s">
        <v>123</v>
      </c>
      <c r="U41" s="415"/>
      <c r="V41" s="69"/>
      <c r="W41" s="70"/>
      <c r="X41" s="71"/>
      <c r="Y41" s="67">
        <f t="shared" ref="Y41:Y58" si="28">X41/$E$40</f>
        <v>0</v>
      </c>
      <c r="Z41" s="418"/>
      <c r="AA41" s="419"/>
      <c r="AB41" s="419"/>
      <c r="AC41" s="419"/>
      <c r="AD41" s="419"/>
      <c r="AE41" s="419"/>
      <c r="AF41" s="419"/>
      <c r="AG41" s="420"/>
      <c r="AH41" s="72"/>
      <c r="AK41" s="415"/>
      <c r="AL41" s="69"/>
      <c r="AM41" s="70"/>
      <c r="AN41" s="71"/>
      <c r="AO41" s="67">
        <f t="shared" ref="AO41:AO58" si="29">AN41/$E$40</f>
        <v>0</v>
      </c>
      <c r="AP41" s="418"/>
      <c r="AQ41" s="419"/>
      <c r="AR41" s="419"/>
      <c r="AS41" s="419"/>
      <c r="AT41" s="419"/>
      <c r="AU41" s="419"/>
      <c r="AV41" s="419"/>
      <c r="AW41" s="420"/>
      <c r="AX41" s="72"/>
      <c r="BA41" s="415"/>
      <c r="BB41" s="69"/>
      <c r="BC41" s="70"/>
      <c r="BD41" s="71"/>
      <c r="BE41" s="67">
        <f t="shared" ref="BE41:BE58" si="30">BD41/$E$40</f>
        <v>0</v>
      </c>
      <c r="BF41" s="418"/>
      <c r="BG41" s="419"/>
      <c r="BH41" s="419"/>
      <c r="BI41" s="419"/>
      <c r="BJ41" s="419"/>
      <c r="BK41" s="419"/>
      <c r="BL41" s="419"/>
      <c r="BM41" s="420"/>
      <c r="BN41" s="72"/>
    </row>
    <row r="42" spans="5:66" x14ac:dyDescent="0.25">
      <c r="E42" s="416"/>
      <c r="F42" s="69"/>
      <c r="G42" s="205">
        <v>43955</v>
      </c>
      <c r="H42" s="55"/>
      <c r="I42" s="176">
        <v>220</v>
      </c>
      <c r="J42" s="471" t="s">
        <v>153</v>
      </c>
      <c r="K42" s="472"/>
      <c r="L42" s="472"/>
      <c r="M42" s="472"/>
      <c r="N42" s="472"/>
      <c r="O42" s="472"/>
      <c r="P42" s="472"/>
      <c r="Q42" s="480"/>
      <c r="R42" s="59" t="s">
        <v>73</v>
      </c>
      <c r="U42" s="416"/>
      <c r="V42" s="69"/>
      <c r="W42" s="70"/>
      <c r="X42" s="73"/>
      <c r="Y42" s="67">
        <f t="shared" si="28"/>
        <v>0</v>
      </c>
      <c r="Z42" s="418"/>
      <c r="AA42" s="419"/>
      <c r="AB42" s="419"/>
      <c r="AC42" s="419"/>
      <c r="AD42" s="419"/>
      <c r="AE42" s="419"/>
      <c r="AF42" s="419"/>
      <c r="AG42" s="420"/>
      <c r="AH42" s="72"/>
      <c r="AK42" s="416"/>
      <c r="AL42" s="69"/>
      <c r="AM42" s="70"/>
      <c r="AN42" s="73"/>
      <c r="AO42" s="67">
        <f t="shared" si="29"/>
        <v>0</v>
      </c>
      <c r="AP42" s="418"/>
      <c r="AQ42" s="419"/>
      <c r="AR42" s="419"/>
      <c r="AS42" s="419"/>
      <c r="AT42" s="419"/>
      <c r="AU42" s="419"/>
      <c r="AV42" s="419"/>
      <c r="AW42" s="420"/>
      <c r="AX42" s="72"/>
      <c r="BA42" s="416"/>
      <c r="BB42" s="69"/>
      <c r="BC42" s="70"/>
      <c r="BD42" s="73"/>
      <c r="BE42" s="67">
        <f t="shared" si="30"/>
        <v>0</v>
      </c>
      <c r="BF42" s="418"/>
      <c r="BG42" s="419"/>
      <c r="BH42" s="419"/>
      <c r="BI42" s="419"/>
      <c r="BJ42" s="419"/>
      <c r="BK42" s="419"/>
      <c r="BL42" s="419"/>
      <c r="BM42" s="420"/>
      <c r="BN42" s="72"/>
    </row>
    <row r="43" spans="5:66" x14ac:dyDescent="0.25">
      <c r="E43" s="416"/>
      <c r="F43" s="69"/>
      <c r="G43" s="205">
        <v>44048</v>
      </c>
      <c r="H43" s="73"/>
      <c r="I43" s="176">
        <v>125</v>
      </c>
      <c r="J43" s="471" t="s">
        <v>160</v>
      </c>
      <c r="K43" s="472"/>
      <c r="L43" s="472"/>
      <c r="M43" s="472"/>
      <c r="N43" s="472"/>
      <c r="O43" s="472"/>
      <c r="P43" s="472"/>
      <c r="Q43" s="473"/>
      <c r="R43" s="59" t="s">
        <v>72</v>
      </c>
      <c r="U43" s="416"/>
      <c r="V43" s="69"/>
      <c r="W43" s="70"/>
      <c r="X43" s="73"/>
      <c r="Y43" s="67">
        <f t="shared" si="28"/>
        <v>0</v>
      </c>
      <c r="Z43" s="418"/>
      <c r="AA43" s="419"/>
      <c r="AB43" s="419"/>
      <c r="AC43" s="419"/>
      <c r="AD43" s="419"/>
      <c r="AE43" s="419"/>
      <c r="AF43" s="419"/>
      <c r="AG43" s="420"/>
      <c r="AH43" s="72"/>
      <c r="AK43" s="416"/>
      <c r="AL43" s="69"/>
      <c r="AM43" s="70"/>
      <c r="AN43" s="73"/>
      <c r="AO43" s="67">
        <f t="shared" si="29"/>
        <v>0</v>
      </c>
      <c r="AP43" s="418"/>
      <c r="AQ43" s="419"/>
      <c r="AR43" s="419"/>
      <c r="AS43" s="419"/>
      <c r="AT43" s="419"/>
      <c r="AU43" s="419"/>
      <c r="AV43" s="419"/>
      <c r="AW43" s="420"/>
      <c r="AX43" s="72"/>
      <c r="BA43" s="416"/>
      <c r="BB43" s="69"/>
      <c r="BC43" s="70"/>
      <c r="BD43" s="73"/>
      <c r="BE43" s="67">
        <f t="shared" si="30"/>
        <v>0</v>
      </c>
      <c r="BF43" s="418"/>
      <c r="BG43" s="419"/>
      <c r="BH43" s="419"/>
      <c r="BI43" s="419"/>
      <c r="BJ43" s="419"/>
      <c r="BK43" s="419"/>
      <c r="BL43" s="419"/>
      <c r="BM43" s="420"/>
      <c r="BN43" s="72"/>
    </row>
    <row r="44" spans="5:66" x14ac:dyDescent="0.25">
      <c r="E44" s="416"/>
      <c r="F44" s="69"/>
      <c r="G44" s="205">
        <v>44048</v>
      </c>
      <c r="H44" s="73"/>
      <c r="I44" s="176">
        <v>125</v>
      </c>
      <c r="J44" s="438" t="s">
        <v>160</v>
      </c>
      <c r="K44" s="438"/>
      <c r="L44" s="438"/>
      <c r="M44" s="438"/>
      <c r="N44" s="438"/>
      <c r="O44" s="438"/>
      <c r="P44" s="438"/>
      <c r="Q44" s="439"/>
      <c r="R44" s="59" t="s">
        <v>123</v>
      </c>
      <c r="U44" s="416"/>
      <c r="V44" s="69"/>
      <c r="W44" s="70"/>
      <c r="X44" s="73"/>
      <c r="Y44" s="67">
        <f t="shared" si="28"/>
        <v>0</v>
      </c>
      <c r="Z44" s="418"/>
      <c r="AA44" s="419"/>
      <c r="AB44" s="419"/>
      <c r="AC44" s="419"/>
      <c r="AD44" s="419"/>
      <c r="AE44" s="419"/>
      <c r="AF44" s="419"/>
      <c r="AG44" s="420"/>
      <c r="AH44" s="72"/>
      <c r="AK44" s="416"/>
      <c r="AL44" s="69"/>
      <c r="AM44" s="70"/>
      <c r="AN44" s="73"/>
      <c r="AO44" s="67">
        <f t="shared" si="29"/>
        <v>0</v>
      </c>
      <c r="AP44" s="418"/>
      <c r="AQ44" s="419"/>
      <c r="AR44" s="419"/>
      <c r="AS44" s="419"/>
      <c r="AT44" s="419"/>
      <c r="AU44" s="419"/>
      <c r="AV44" s="419"/>
      <c r="AW44" s="420"/>
      <c r="AX44" s="72"/>
      <c r="BA44" s="416"/>
      <c r="BB44" s="69"/>
      <c r="BC44" s="70"/>
      <c r="BD44" s="73"/>
      <c r="BE44" s="67">
        <f t="shared" si="30"/>
        <v>0</v>
      </c>
      <c r="BF44" s="418"/>
      <c r="BG44" s="419"/>
      <c r="BH44" s="419"/>
      <c r="BI44" s="419"/>
      <c r="BJ44" s="419"/>
      <c r="BK44" s="419"/>
      <c r="BL44" s="419"/>
      <c r="BM44" s="420"/>
      <c r="BN44" s="72"/>
    </row>
    <row r="45" spans="5:66" x14ac:dyDescent="0.25">
      <c r="E45" s="416"/>
      <c r="F45" s="74"/>
      <c r="G45" s="205">
        <v>44048</v>
      </c>
      <c r="H45" s="73"/>
      <c r="I45" s="176">
        <v>220</v>
      </c>
      <c r="J45" s="471" t="s">
        <v>161</v>
      </c>
      <c r="K45" s="472"/>
      <c r="L45" s="472"/>
      <c r="M45" s="472"/>
      <c r="N45" s="472"/>
      <c r="O45" s="472"/>
      <c r="P45" s="472"/>
      <c r="Q45" s="480"/>
      <c r="R45" s="59" t="s">
        <v>73</v>
      </c>
      <c r="U45" s="416"/>
      <c r="V45" s="74"/>
      <c r="W45" s="70"/>
      <c r="X45" s="73"/>
      <c r="Y45" s="67">
        <f t="shared" si="28"/>
        <v>0</v>
      </c>
      <c r="Z45" s="418"/>
      <c r="AA45" s="419"/>
      <c r="AB45" s="419"/>
      <c r="AC45" s="419"/>
      <c r="AD45" s="419"/>
      <c r="AE45" s="419"/>
      <c r="AF45" s="419"/>
      <c r="AG45" s="420"/>
      <c r="AH45" s="75"/>
      <c r="AK45" s="416"/>
      <c r="AL45" s="74"/>
      <c r="AM45" s="70"/>
      <c r="AN45" s="73"/>
      <c r="AO45" s="67">
        <f t="shared" si="29"/>
        <v>0</v>
      </c>
      <c r="AP45" s="418"/>
      <c r="AQ45" s="419"/>
      <c r="AR45" s="419"/>
      <c r="AS45" s="419"/>
      <c r="AT45" s="419"/>
      <c r="AU45" s="419"/>
      <c r="AV45" s="419"/>
      <c r="AW45" s="420"/>
      <c r="AX45" s="75"/>
      <c r="BA45" s="416"/>
      <c r="BB45" s="74"/>
      <c r="BC45" s="70"/>
      <c r="BD45" s="73"/>
      <c r="BE45" s="67">
        <f t="shared" si="30"/>
        <v>0</v>
      </c>
      <c r="BF45" s="418"/>
      <c r="BG45" s="419"/>
      <c r="BH45" s="419"/>
      <c r="BI45" s="419"/>
      <c r="BJ45" s="419"/>
      <c r="BK45" s="419"/>
      <c r="BL45" s="419"/>
      <c r="BM45" s="420"/>
      <c r="BN45" s="75"/>
    </row>
    <row r="46" spans="5:66" x14ac:dyDescent="0.25">
      <c r="E46" s="416"/>
      <c r="F46" s="74"/>
      <c r="G46" s="205" t="s">
        <v>175</v>
      </c>
      <c r="H46" s="73"/>
      <c r="I46" s="67">
        <v>630</v>
      </c>
      <c r="J46" s="476" t="s">
        <v>162</v>
      </c>
      <c r="K46" s="477"/>
      <c r="L46" s="477"/>
      <c r="M46" s="477"/>
      <c r="N46" s="477"/>
      <c r="O46" s="477"/>
      <c r="P46" s="477"/>
      <c r="Q46" s="478"/>
      <c r="R46" s="75" t="s">
        <v>122</v>
      </c>
      <c r="U46" s="416"/>
      <c r="V46" s="74"/>
      <c r="W46" s="70"/>
      <c r="X46" s="73"/>
      <c r="Y46" s="67">
        <f t="shared" si="28"/>
        <v>0</v>
      </c>
      <c r="Z46" s="418"/>
      <c r="AA46" s="419"/>
      <c r="AB46" s="419"/>
      <c r="AC46" s="419"/>
      <c r="AD46" s="419"/>
      <c r="AE46" s="419"/>
      <c r="AF46" s="419"/>
      <c r="AG46" s="420"/>
      <c r="AH46" s="75"/>
      <c r="AK46" s="416"/>
      <c r="AL46" s="74"/>
      <c r="AM46" s="70"/>
      <c r="AN46" s="73"/>
      <c r="AO46" s="67">
        <f t="shared" si="29"/>
        <v>0</v>
      </c>
      <c r="AP46" s="418"/>
      <c r="AQ46" s="419"/>
      <c r="AR46" s="419"/>
      <c r="AS46" s="419"/>
      <c r="AT46" s="419"/>
      <c r="AU46" s="419"/>
      <c r="AV46" s="419"/>
      <c r="AW46" s="420"/>
      <c r="AX46" s="75"/>
      <c r="BA46" s="416"/>
      <c r="BB46" s="74"/>
      <c r="BC46" s="70"/>
      <c r="BD46" s="73"/>
      <c r="BE46" s="67">
        <f t="shared" si="30"/>
        <v>0</v>
      </c>
      <c r="BF46" s="418"/>
      <c r="BG46" s="419"/>
      <c r="BH46" s="419"/>
      <c r="BI46" s="419"/>
      <c r="BJ46" s="419"/>
      <c r="BK46" s="419"/>
      <c r="BL46" s="419"/>
      <c r="BM46" s="420"/>
      <c r="BN46" s="75"/>
    </row>
    <row r="47" spans="5:66" x14ac:dyDescent="0.25">
      <c r="E47" s="416"/>
      <c r="F47" s="74"/>
      <c r="G47" s="205" t="s">
        <v>176</v>
      </c>
      <c r="H47" s="73"/>
      <c r="I47" s="67">
        <v>2700</v>
      </c>
      <c r="J47" s="476" t="s">
        <v>163</v>
      </c>
      <c r="K47" s="477"/>
      <c r="L47" s="477"/>
      <c r="M47" s="477"/>
      <c r="N47" s="477"/>
      <c r="O47" s="477"/>
      <c r="P47" s="477"/>
      <c r="Q47" s="478"/>
      <c r="R47" s="75" t="s">
        <v>121</v>
      </c>
      <c r="U47" s="416"/>
      <c r="V47" s="74"/>
      <c r="W47" s="70"/>
      <c r="X47" s="73"/>
      <c r="Y47" s="67">
        <f t="shared" si="28"/>
        <v>0</v>
      </c>
      <c r="Z47" s="418"/>
      <c r="AA47" s="419"/>
      <c r="AB47" s="419"/>
      <c r="AC47" s="419"/>
      <c r="AD47" s="419"/>
      <c r="AE47" s="419"/>
      <c r="AF47" s="419"/>
      <c r="AG47" s="420"/>
      <c r="AH47" s="75"/>
      <c r="AK47" s="416"/>
      <c r="AL47" s="74"/>
      <c r="AM47" s="70"/>
      <c r="AN47" s="73"/>
      <c r="AO47" s="67">
        <f t="shared" si="29"/>
        <v>0</v>
      </c>
      <c r="AP47" s="418"/>
      <c r="AQ47" s="419"/>
      <c r="AR47" s="419"/>
      <c r="AS47" s="419"/>
      <c r="AT47" s="419"/>
      <c r="AU47" s="419"/>
      <c r="AV47" s="419"/>
      <c r="AW47" s="420"/>
      <c r="AX47" s="75"/>
      <c r="BA47" s="416"/>
      <c r="BB47" s="74"/>
      <c r="BC47" s="70"/>
      <c r="BD47" s="73"/>
      <c r="BE47" s="67">
        <f t="shared" si="30"/>
        <v>0</v>
      </c>
      <c r="BF47" s="418"/>
      <c r="BG47" s="419"/>
      <c r="BH47" s="419"/>
      <c r="BI47" s="419"/>
      <c r="BJ47" s="419"/>
      <c r="BK47" s="419"/>
      <c r="BL47" s="419"/>
      <c r="BM47" s="420"/>
      <c r="BN47" s="75"/>
    </row>
    <row r="48" spans="5:66" x14ac:dyDescent="0.25">
      <c r="E48" s="416"/>
      <c r="F48" s="74"/>
      <c r="G48" s="205" t="s">
        <v>177</v>
      </c>
      <c r="H48" s="73"/>
      <c r="I48" s="67">
        <v>200</v>
      </c>
      <c r="J48" s="476" t="s">
        <v>164</v>
      </c>
      <c r="K48" s="477"/>
      <c r="L48" s="477"/>
      <c r="M48" s="477"/>
      <c r="N48" s="477"/>
      <c r="O48" s="477"/>
      <c r="P48" s="477"/>
      <c r="Q48" s="478"/>
      <c r="R48" s="75" t="s">
        <v>74</v>
      </c>
      <c r="U48" s="416"/>
      <c r="V48" s="74"/>
      <c r="W48" s="70"/>
      <c r="X48" s="73"/>
      <c r="Y48" s="67">
        <f t="shared" si="28"/>
        <v>0</v>
      </c>
      <c r="Z48" s="418"/>
      <c r="AA48" s="419"/>
      <c r="AB48" s="419"/>
      <c r="AC48" s="419"/>
      <c r="AD48" s="419"/>
      <c r="AE48" s="419"/>
      <c r="AF48" s="419"/>
      <c r="AG48" s="420"/>
      <c r="AH48" s="75"/>
      <c r="AK48" s="416"/>
      <c r="AL48" s="74"/>
      <c r="AM48" s="70"/>
      <c r="AN48" s="73"/>
      <c r="AO48" s="67">
        <f t="shared" si="29"/>
        <v>0</v>
      </c>
      <c r="AP48" s="418"/>
      <c r="AQ48" s="419"/>
      <c r="AR48" s="419"/>
      <c r="AS48" s="419"/>
      <c r="AT48" s="419"/>
      <c r="AU48" s="419"/>
      <c r="AV48" s="419"/>
      <c r="AW48" s="420"/>
      <c r="AX48" s="75"/>
      <c r="BA48" s="416"/>
      <c r="BB48" s="74"/>
      <c r="BC48" s="70"/>
      <c r="BD48" s="73"/>
      <c r="BE48" s="67">
        <f t="shared" si="30"/>
        <v>0</v>
      </c>
      <c r="BF48" s="418"/>
      <c r="BG48" s="419"/>
      <c r="BH48" s="419"/>
      <c r="BI48" s="419"/>
      <c r="BJ48" s="419"/>
      <c r="BK48" s="419"/>
      <c r="BL48" s="419"/>
      <c r="BM48" s="420"/>
      <c r="BN48" s="75"/>
    </row>
    <row r="49" spans="5:66" x14ac:dyDescent="0.25">
      <c r="E49" s="416"/>
      <c r="F49" s="69"/>
      <c r="G49" s="205" t="s">
        <v>177</v>
      </c>
      <c r="H49" s="71"/>
      <c r="I49" s="67">
        <v>200</v>
      </c>
      <c r="J49" s="476" t="s">
        <v>164</v>
      </c>
      <c r="K49" s="477"/>
      <c r="L49" s="477"/>
      <c r="M49" s="477"/>
      <c r="N49" s="477"/>
      <c r="O49" s="477"/>
      <c r="P49" s="477"/>
      <c r="Q49" s="478"/>
      <c r="R49" s="75" t="s">
        <v>74</v>
      </c>
      <c r="U49" s="416"/>
      <c r="V49" s="69"/>
      <c r="W49" s="70"/>
      <c r="X49" s="71"/>
      <c r="Y49" s="67">
        <f t="shared" si="28"/>
        <v>0</v>
      </c>
      <c r="Z49" s="418"/>
      <c r="AA49" s="419"/>
      <c r="AB49" s="419"/>
      <c r="AC49" s="419"/>
      <c r="AD49" s="419"/>
      <c r="AE49" s="419"/>
      <c r="AF49" s="419"/>
      <c r="AG49" s="420"/>
      <c r="AH49" s="75"/>
      <c r="AK49" s="416"/>
      <c r="AL49" s="69"/>
      <c r="AM49" s="70"/>
      <c r="AN49" s="71"/>
      <c r="AO49" s="67">
        <f t="shared" si="29"/>
        <v>0</v>
      </c>
      <c r="AP49" s="418"/>
      <c r="AQ49" s="419"/>
      <c r="AR49" s="419"/>
      <c r="AS49" s="419"/>
      <c r="AT49" s="419"/>
      <c r="AU49" s="419"/>
      <c r="AV49" s="419"/>
      <c r="AW49" s="420"/>
      <c r="AX49" s="75"/>
      <c r="BA49" s="416"/>
      <c r="BB49" s="69"/>
      <c r="BC49" s="70"/>
      <c r="BD49" s="71"/>
      <c r="BE49" s="67">
        <f t="shared" si="30"/>
        <v>0</v>
      </c>
      <c r="BF49" s="418"/>
      <c r="BG49" s="419"/>
      <c r="BH49" s="419"/>
      <c r="BI49" s="419"/>
      <c r="BJ49" s="419"/>
      <c r="BK49" s="419"/>
      <c r="BL49" s="419"/>
      <c r="BM49" s="420"/>
      <c r="BN49" s="75"/>
    </row>
    <row r="50" spans="5:66" x14ac:dyDescent="0.25">
      <c r="E50" s="416"/>
      <c r="F50" s="69"/>
      <c r="G50" s="205">
        <v>43867</v>
      </c>
      <c r="H50" s="73"/>
      <c r="I50" s="67">
        <v>125</v>
      </c>
      <c r="J50" s="471" t="s">
        <v>174</v>
      </c>
      <c r="K50" s="472"/>
      <c r="L50" s="472"/>
      <c r="M50" s="472"/>
      <c r="N50" s="472"/>
      <c r="O50" s="472"/>
      <c r="P50" s="472"/>
      <c r="Q50" s="473"/>
      <c r="R50" s="72" t="s">
        <v>72</v>
      </c>
      <c r="U50" s="416"/>
      <c r="V50" s="69"/>
      <c r="W50" s="70"/>
      <c r="X50" s="73"/>
      <c r="Y50" s="67">
        <f t="shared" si="28"/>
        <v>0</v>
      </c>
      <c r="Z50" s="418"/>
      <c r="AA50" s="419"/>
      <c r="AB50" s="419"/>
      <c r="AC50" s="419"/>
      <c r="AD50" s="419"/>
      <c r="AE50" s="419"/>
      <c r="AF50" s="419"/>
      <c r="AG50" s="420"/>
      <c r="AH50" s="72"/>
      <c r="AK50" s="416"/>
      <c r="AL50" s="69"/>
      <c r="AM50" s="70"/>
      <c r="AN50" s="73"/>
      <c r="AO50" s="67">
        <f t="shared" si="29"/>
        <v>0</v>
      </c>
      <c r="AP50" s="418"/>
      <c r="AQ50" s="419"/>
      <c r="AR50" s="419"/>
      <c r="AS50" s="419"/>
      <c r="AT50" s="419"/>
      <c r="AU50" s="419"/>
      <c r="AV50" s="419"/>
      <c r="AW50" s="420"/>
      <c r="AX50" s="72"/>
      <c r="BA50" s="416"/>
      <c r="BB50" s="69"/>
      <c r="BC50" s="70"/>
      <c r="BD50" s="73"/>
      <c r="BE50" s="67">
        <f t="shared" si="30"/>
        <v>0</v>
      </c>
      <c r="BF50" s="418"/>
      <c r="BG50" s="419"/>
      <c r="BH50" s="419"/>
      <c r="BI50" s="419"/>
      <c r="BJ50" s="419"/>
      <c r="BK50" s="419"/>
      <c r="BL50" s="419"/>
      <c r="BM50" s="420"/>
      <c r="BN50" s="72"/>
    </row>
    <row r="51" spans="5:66" x14ac:dyDescent="0.25">
      <c r="E51" s="416"/>
      <c r="F51" s="74"/>
      <c r="G51" s="205">
        <v>43867</v>
      </c>
      <c r="H51" s="73"/>
      <c r="I51" s="67">
        <v>125</v>
      </c>
      <c r="J51" s="438" t="s">
        <v>174</v>
      </c>
      <c r="K51" s="438"/>
      <c r="L51" s="438"/>
      <c r="M51" s="438"/>
      <c r="N51" s="438"/>
      <c r="O51" s="438"/>
      <c r="P51" s="438"/>
      <c r="Q51" s="439"/>
      <c r="R51" s="75" t="s">
        <v>123</v>
      </c>
      <c r="U51" s="416"/>
      <c r="V51" s="74"/>
      <c r="W51" s="70"/>
      <c r="X51" s="73"/>
      <c r="Y51" s="67">
        <f t="shared" si="28"/>
        <v>0</v>
      </c>
      <c r="Z51" s="418"/>
      <c r="AA51" s="419"/>
      <c r="AB51" s="419"/>
      <c r="AC51" s="419"/>
      <c r="AD51" s="419"/>
      <c r="AE51" s="419"/>
      <c r="AF51" s="419"/>
      <c r="AG51" s="420"/>
      <c r="AH51" s="75"/>
      <c r="AK51" s="416"/>
      <c r="AL51" s="74"/>
      <c r="AM51" s="70"/>
      <c r="AN51" s="73"/>
      <c r="AO51" s="67">
        <f t="shared" si="29"/>
        <v>0</v>
      </c>
      <c r="AP51" s="418"/>
      <c r="AQ51" s="419"/>
      <c r="AR51" s="419"/>
      <c r="AS51" s="419"/>
      <c r="AT51" s="419"/>
      <c r="AU51" s="419"/>
      <c r="AV51" s="419"/>
      <c r="AW51" s="420"/>
      <c r="AX51" s="75"/>
      <c r="BA51" s="416"/>
      <c r="BB51" s="74"/>
      <c r="BC51" s="70"/>
      <c r="BD51" s="73"/>
      <c r="BE51" s="67">
        <f t="shared" si="30"/>
        <v>0</v>
      </c>
      <c r="BF51" s="418"/>
      <c r="BG51" s="419"/>
      <c r="BH51" s="419"/>
      <c r="BI51" s="419"/>
      <c r="BJ51" s="419"/>
      <c r="BK51" s="419"/>
      <c r="BL51" s="419"/>
      <c r="BM51" s="420"/>
      <c r="BN51" s="75"/>
    </row>
    <row r="52" spans="5:66" x14ac:dyDescent="0.25">
      <c r="E52" s="416"/>
      <c r="F52" s="74"/>
      <c r="G52" s="205">
        <v>43867</v>
      </c>
      <c r="H52" s="73"/>
      <c r="I52" s="67">
        <v>220</v>
      </c>
      <c r="J52" s="438" t="s">
        <v>181</v>
      </c>
      <c r="K52" s="438"/>
      <c r="L52" s="438"/>
      <c r="M52" s="438"/>
      <c r="N52" s="438"/>
      <c r="O52" s="438"/>
      <c r="P52" s="438"/>
      <c r="Q52" s="439"/>
      <c r="R52" s="75" t="s">
        <v>73</v>
      </c>
      <c r="U52" s="416"/>
      <c r="V52" s="74"/>
      <c r="W52" s="70"/>
      <c r="X52" s="73"/>
      <c r="Y52" s="67">
        <f t="shared" si="28"/>
        <v>0</v>
      </c>
      <c r="Z52" s="418"/>
      <c r="AA52" s="419"/>
      <c r="AB52" s="419"/>
      <c r="AC52" s="419"/>
      <c r="AD52" s="419"/>
      <c r="AE52" s="419"/>
      <c r="AF52" s="419"/>
      <c r="AG52" s="420"/>
      <c r="AH52" s="75"/>
      <c r="AK52" s="416"/>
      <c r="AL52" s="74"/>
      <c r="AM52" s="70"/>
      <c r="AN52" s="73"/>
      <c r="AO52" s="67">
        <f t="shared" si="29"/>
        <v>0</v>
      </c>
      <c r="AP52" s="418"/>
      <c r="AQ52" s="419"/>
      <c r="AR52" s="419"/>
      <c r="AS52" s="419"/>
      <c r="AT52" s="419"/>
      <c r="AU52" s="419"/>
      <c r="AV52" s="419"/>
      <c r="AW52" s="420"/>
      <c r="AX52" s="75"/>
      <c r="BA52" s="416"/>
      <c r="BB52" s="74"/>
      <c r="BC52" s="70"/>
      <c r="BD52" s="73"/>
      <c r="BE52" s="67">
        <f t="shared" si="30"/>
        <v>0</v>
      </c>
      <c r="BF52" s="418"/>
      <c r="BG52" s="419"/>
      <c r="BH52" s="419"/>
      <c r="BI52" s="419"/>
      <c r="BJ52" s="419"/>
      <c r="BK52" s="419"/>
      <c r="BL52" s="419"/>
      <c r="BM52" s="420"/>
      <c r="BN52" s="75"/>
    </row>
    <row r="53" spans="5:66" x14ac:dyDescent="0.25">
      <c r="E53" s="416"/>
      <c r="F53" s="74"/>
      <c r="G53" s="205" t="s">
        <v>186</v>
      </c>
      <c r="H53" s="73"/>
      <c r="I53" s="67">
        <v>220</v>
      </c>
      <c r="J53" s="438" t="s">
        <v>187</v>
      </c>
      <c r="K53" s="438"/>
      <c r="L53" s="438"/>
      <c r="M53" s="438"/>
      <c r="N53" s="438"/>
      <c r="O53" s="438"/>
      <c r="P53" s="438"/>
      <c r="Q53" s="439"/>
      <c r="R53" s="75" t="s">
        <v>73</v>
      </c>
      <c r="U53" s="416"/>
      <c r="V53" s="74"/>
      <c r="W53" s="70"/>
      <c r="X53" s="73"/>
      <c r="Y53" s="67">
        <f t="shared" si="28"/>
        <v>0</v>
      </c>
      <c r="Z53" s="418"/>
      <c r="AA53" s="419"/>
      <c r="AB53" s="419"/>
      <c r="AC53" s="419"/>
      <c r="AD53" s="419"/>
      <c r="AE53" s="419"/>
      <c r="AF53" s="419"/>
      <c r="AG53" s="420"/>
      <c r="AH53" s="75"/>
      <c r="AK53" s="416"/>
      <c r="AL53" s="74"/>
      <c r="AM53" s="70"/>
      <c r="AN53" s="73"/>
      <c r="AO53" s="67">
        <f t="shared" si="29"/>
        <v>0</v>
      </c>
      <c r="AP53" s="418"/>
      <c r="AQ53" s="419"/>
      <c r="AR53" s="419"/>
      <c r="AS53" s="419"/>
      <c r="AT53" s="419"/>
      <c r="AU53" s="419"/>
      <c r="AV53" s="419"/>
      <c r="AW53" s="420"/>
      <c r="AX53" s="75"/>
      <c r="BA53" s="416"/>
      <c r="BB53" s="74"/>
      <c r="BC53" s="70"/>
      <c r="BD53" s="73"/>
      <c r="BE53" s="67">
        <f t="shared" si="30"/>
        <v>0</v>
      </c>
      <c r="BF53" s="418"/>
      <c r="BG53" s="419"/>
      <c r="BH53" s="419"/>
      <c r="BI53" s="419"/>
      <c r="BJ53" s="419"/>
      <c r="BK53" s="419"/>
      <c r="BL53" s="419"/>
      <c r="BM53" s="420"/>
      <c r="BN53" s="75"/>
    </row>
    <row r="54" spans="5:66" x14ac:dyDescent="0.25">
      <c r="E54" s="416"/>
      <c r="F54" s="74"/>
      <c r="G54" s="205" t="s">
        <v>186</v>
      </c>
      <c r="H54" s="73"/>
      <c r="I54" s="176">
        <v>125</v>
      </c>
      <c r="J54" s="471" t="s">
        <v>190</v>
      </c>
      <c r="K54" s="472"/>
      <c r="L54" s="472"/>
      <c r="M54" s="472"/>
      <c r="N54" s="472"/>
      <c r="O54" s="472"/>
      <c r="P54" s="472"/>
      <c r="Q54" s="473"/>
      <c r="R54" s="59" t="s">
        <v>72</v>
      </c>
      <c r="U54" s="416"/>
      <c r="V54" s="74"/>
      <c r="W54" s="70"/>
      <c r="X54" s="73"/>
      <c r="Y54" s="67">
        <f t="shared" si="28"/>
        <v>0</v>
      </c>
      <c r="Z54" s="418"/>
      <c r="AA54" s="419"/>
      <c r="AB54" s="419"/>
      <c r="AC54" s="419"/>
      <c r="AD54" s="419"/>
      <c r="AE54" s="419"/>
      <c r="AF54" s="419"/>
      <c r="AG54" s="420"/>
      <c r="AH54" s="75"/>
      <c r="AK54" s="416"/>
      <c r="AL54" s="74"/>
      <c r="AM54" s="70"/>
      <c r="AN54" s="73"/>
      <c r="AO54" s="67">
        <f t="shared" si="29"/>
        <v>0</v>
      </c>
      <c r="AP54" s="418"/>
      <c r="AQ54" s="419"/>
      <c r="AR54" s="419"/>
      <c r="AS54" s="419"/>
      <c r="AT54" s="419"/>
      <c r="AU54" s="419"/>
      <c r="AV54" s="419"/>
      <c r="AW54" s="420"/>
      <c r="AX54" s="75"/>
      <c r="BA54" s="416"/>
      <c r="BB54" s="74"/>
      <c r="BC54" s="70"/>
      <c r="BD54" s="73"/>
      <c r="BE54" s="67">
        <f t="shared" si="30"/>
        <v>0</v>
      </c>
      <c r="BF54" s="418"/>
      <c r="BG54" s="419"/>
      <c r="BH54" s="419"/>
      <c r="BI54" s="419"/>
      <c r="BJ54" s="419"/>
      <c r="BK54" s="419"/>
      <c r="BL54" s="419"/>
      <c r="BM54" s="420"/>
      <c r="BN54" s="75"/>
    </row>
    <row r="55" spans="5:66" x14ac:dyDescent="0.25">
      <c r="E55" s="416"/>
      <c r="F55" s="74"/>
      <c r="G55" s="205" t="s">
        <v>186</v>
      </c>
      <c r="H55" s="73"/>
      <c r="I55" s="176">
        <v>125</v>
      </c>
      <c r="J55" s="438" t="s">
        <v>190</v>
      </c>
      <c r="K55" s="438"/>
      <c r="L55" s="438"/>
      <c r="M55" s="438"/>
      <c r="N55" s="438"/>
      <c r="O55" s="438"/>
      <c r="P55" s="438"/>
      <c r="Q55" s="439"/>
      <c r="R55" s="59" t="s">
        <v>123</v>
      </c>
      <c r="U55" s="416"/>
      <c r="V55" s="74"/>
      <c r="W55" s="70"/>
      <c r="X55" s="73"/>
      <c r="Y55" s="67">
        <f t="shared" si="28"/>
        <v>0</v>
      </c>
      <c r="Z55" s="418"/>
      <c r="AA55" s="419"/>
      <c r="AB55" s="419"/>
      <c r="AC55" s="419"/>
      <c r="AD55" s="419"/>
      <c r="AE55" s="419"/>
      <c r="AF55" s="419"/>
      <c r="AG55" s="420"/>
      <c r="AH55" s="75"/>
      <c r="AK55" s="416"/>
      <c r="AL55" s="74"/>
      <c r="AM55" s="70"/>
      <c r="AN55" s="73"/>
      <c r="AO55" s="67">
        <f t="shared" si="29"/>
        <v>0</v>
      </c>
      <c r="AP55" s="418"/>
      <c r="AQ55" s="419"/>
      <c r="AR55" s="419"/>
      <c r="AS55" s="419"/>
      <c r="AT55" s="419"/>
      <c r="AU55" s="419"/>
      <c r="AV55" s="419"/>
      <c r="AW55" s="420"/>
      <c r="AX55" s="75"/>
      <c r="BA55" s="416"/>
      <c r="BB55" s="74"/>
      <c r="BC55" s="70"/>
      <c r="BD55" s="73"/>
      <c r="BE55" s="67">
        <f t="shared" si="30"/>
        <v>0</v>
      </c>
      <c r="BF55" s="418"/>
      <c r="BG55" s="419"/>
      <c r="BH55" s="419"/>
      <c r="BI55" s="419"/>
      <c r="BJ55" s="419"/>
      <c r="BK55" s="419"/>
      <c r="BL55" s="419"/>
      <c r="BM55" s="420"/>
      <c r="BN55" s="75"/>
    </row>
    <row r="56" spans="5:66" x14ac:dyDescent="0.25">
      <c r="E56" s="416"/>
      <c r="F56" s="74"/>
      <c r="G56" s="205" t="s">
        <v>186</v>
      </c>
      <c r="H56" s="73"/>
      <c r="I56" s="67">
        <v>130</v>
      </c>
      <c r="J56" s="476" t="s">
        <v>164</v>
      </c>
      <c r="K56" s="477"/>
      <c r="L56" s="477"/>
      <c r="M56" s="477"/>
      <c r="N56" s="477"/>
      <c r="O56" s="477"/>
      <c r="P56" s="477"/>
      <c r="Q56" s="478"/>
      <c r="R56" s="75" t="s">
        <v>74</v>
      </c>
      <c r="U56" s="416"/>
      <c r="V56" s="74"/>
      <c r="W56" s="70"/>
      <c r="X56" s="73"/>
      <c r="Y56" s="67">
        <f t="shared" si="28"/>
        <v>0</v>
      </c>
      <c r="Z56" s="418"/>
      <c r="AA56" s="419"/>
      <c r="AB56" s="419"/>
      <c r="AC56" s="419"/>
      <c r="AD56" s="419"/>
      <c r="AE56" s="419"/>
      <c r="AF56" s="419"/>
      <c r="AG56" s="420"/>
      <c r="AH56" s="75"/>
      <c r="AK56" s="416"/>
      <c r="AL56" s="74"/>
      <c r="AM56" s="70"/>
      <c r="AN56" s="73"/>
      <c r="AO56" s="67">
        <f t="shared" si="29"/>
        <v>0</v>
      </c>
      <c r="AP56" s="418"/>
      <c r="AQ56" s="419"/>
      <c r="AR56" s="419"/>
      <c r="AS56" s="419"/>
      <c r="AT56" s="419"/>
      <c r="AU56" s="419"/>
      <c r="AV56" s="419"/>
      <c r="AW56" s="420"/>
      <c r="AX56" s="75"/>
      <c r="BA56" s="416"/>
      <c r="BB56" s="74"/>
      <c r="BC56" s="70"/>
      <c r="BD56" s="73"/>
      <c r="BE56" s="67">
        <f t="shared" si="30"/>
        <v>0</v>
      </c>
      <c r="BF56" s="418"/>
      <c r="BG56" s="419"/>
      <c r="BH56" s="419"/>
      <c r="BI56" s="419"/>
      <c r="BJ56" s="419"/>
      <c r="BK56" s="419"/>
      <c r="BL56" s="419"/>
      <c r="BM56" s="420"/>
      <c r="BN56" s="75"/>
    </row>
    <row r="57" spans="5:66" x14ac:dyDescent="0.25">
      <c r="E57" s="416"/>
      <c r="F57" s="74"/>
      <c r="G57" s="205" t="s">
        <v>186</v>
      </c>
      <c r="H57" s="73"/>
      <c r="I57" s="67">
        <v>220</v>
      </c>
      <c r="J57" s="476" t="s">
        <v>164</v>
      </c>
      <c r="K57" s="477"/>
      <c r="L57" s="477"/>
      <c r="M57" s="477"/>
      <c r="N57" s="477"/>
      <c r="O57" s="477"/>
      <c r="P57" s="477"/>
      <c r="Q57" s="478"/>
      <c r="R57" s="75" t="s">
        <v>74</v>
      </c>
      <c r="U57" s="416"/>
      <c r="V57" s="74"/>
      <c r="W57" s="70"/>
      <c r="X57" s="73"/>
      <c r="Y57" s="67">
        <f t="shared" si="28"/>
        <v>0</v>
      </c>
      <c r="Z57" s="418"/>
      <c r="AA57" s="419"/>
      <c r="AB57" s="419"/>
      <c r="AC57" s="419"/>
      <c r="AD57" s="419"/>
      <c r="AE57" s="419"/>
      <c r="AF57" s="419"/>
      <c r="AG57" s="420"/>
      <c r="AH57" s="75"/>
      <c r="AK57" s="416"/>
      <c r="AL57" s="74"/>
      <c r="AM57" s="70"/>
      <c r="AN57" s="73"/>
      <c r="AO57" s="67">
        <f t="shared" si="29"/>
        <v>0</v>
      </c>
      <c r="AP57" s="418"/>
      <c r="AQ57" s="419"/>
      <c r="AR57" s="419"/>
      <c r="AS57" s="419"/>
      <c r="AT57" s="419"/>
      <c r="AU57" s="419"/>
      <c r="AV57" s="419"/>
      <c r="AW57" s="420"/>
      <c r="AX57" s="75"/>
      <c r="BA57" s="416"/>
      <c r="BB57" s="74"/>
      <c r="BC57" s="70"/>
      <c r="BD57" s="73"/>
      <c r="BE57" s="67">
        <f t="shared" si="30"/>
        <v>0</v>
      </c>
      <c r="BF57" s="418"/>
      <c r="BG57" s="419"/>
      <c r="BH57" s="419"/>
      <c r="BI57" s="419"/>
      <c r="BJ57" s="419"/>
      <c r="BK57" s="419"/>
      <c r="BL57" s="419"/>
      <c r="BM57" s="420"/>
      <c r="BN57" s="75"/>
    </row>
    <row r="58" spans="5:66" ht="15.75" thickBot="1" x14ac:dyDescent="0.3">
      <c r="E58" s="416"/>
      <c r="F58" s="74"/>
      <c r="G58" s="236"/>
      <c r="H58" s="73"/>
      <c r="I58" s="67">
        <f t="shared" ref="I58" si="31">H58/$E$40</f>
        <v>0</v>
      </c>
      <c r="J58" s="418"/>
      <c r="K58" s="419"/>
      <c r="L58" s="419"/>
      <c r="M58" s="419"/>
      <c r="N58" s="419"/>
      <c r="O58" s="419"/>
      <c r="P58" s="419"/>
      <c r="Q58" s="420"/>
      <c r="R58" s="75"/>
      <c r="U58" s="416"/>
      <c r="V58" s="74"/>
      <c r="W58" s="70"/>
      <c r="X58" s="73"/>
      <c r="Y58" s="67">
        <f t="shared" si="28"/>
        <v>0</v>
      </c>
      <c r="Z58" s="418"/>
      <c r="AA58" s="419"/>
      <c r="AB58" s="419"/>
      <c r="AC58" s="419"/>
      <c r="AD58" s="419"/>
      <c r="AE58" s="419"/>
      <c r="AF58" s="419"/>
      <c r="AG58" s="420"/>
      <c r="AH58" s="75"/>
      <c r="AK58" s="416"/>
      <c r="AL58" s="74"/>
      <c r="AM58" s="70"/>
      <c r="AN58" s="73"/>
      <c r="AO58" s="67">
        <f t="shared" si="29"/>
        <v>0</v>
      </c>
      <c r="AP58" s="418"/>
      <c r="AQ58" s="419"/>
      <c r="AR58" s="419"/>
      <c r="AS58" s="419"/>
      <c r="AT58" s="419"/>
      <c r="AU58" s="419"/>
      <c r="AV58" s="419"/>
      <c r="AW58" s="420"/>
      <c r="AX58" s="75"/>
      <c r="BA58" s="416"/>
      <c r="BB58" s="74"/>
      <c r="BC58" s="70"/>
      <c r="BD58" s="73"/>
      <c r="BE58" s="67">
        <f t="shared" si="30"/>
        <v>0</v>
      </c>
      <c r="BF58" s="418"/>
      <c r="BG58" s="419"/>
      <c r="BH58" s="419"/>
      <c r="BI58" s="419"/>
      <c r="BJ58" s="419"/>
      <c r="BK58" s="419"/>
      <c r="BL58" s="419"/>
      <c r="BM58" s="420"/>
      <c r="BN58" s="75"/>
    </row>
    <row r="59" spans="5:66" ht="15.75" thickBot="1" x14ac:dyDescent="0.3">
      <c r="E59" s="61"/>
      <c r="F59" s="421" t="s">
        <v>42</v>
      </c>
      <c r="G59" s="429"/>
      <c r="H59" s="81">
        <f>SUM(H40:H58)</f>
        <v>0</v>
      </c>
      <c r="I59" s="81">
        <f>SUM(I40:I58)</f>
        <v>5960</v>
      </c>
      <c r="J59" s="430"/>
      <c r="K59" s="430"/>
      <c r="L59" s="430"/>
      <c r="M59" s="430"/>
      <c r="N59" s="430"/>
      <c r="O59" s="430"/>
      <c r="P59" s="430"/>
      <c r="Q59" s="431"/>
      <c r="R59" s="63"/>
      <c r="U59" s="61"/>
      <c r="V59" s="421" t="s">
        <v>42</v>
      </c>
      <c r="W59" s="429"/>
      <c r="X59" s="81">
        <f>SUM(X40:X58)</f>
        <v>0</v>
      </c>
      <c r="Y59" s="81">
        <f>SUM(Y40:Y58)</f>
        <v>0</v>
      </c>
      <c r="Z59" s="430"/>
      <c r="AA59" s="430"/>
      <c r="AB59" s="430"/>
      <c r="AC59" s="430"/>
      <c r="AD59" s="430"/>
      <c r="AE59" s="430"/>
      <c r="AF59" s="430"/>
      <c r="AG59" s="431"/>
      <c r="AH59" s="63"/>
      <c r="AK59" s="61"/>
      <c r="AL59" s="421" t="s">
        <v>42</v>
      </c>
      <c r="AM59" s="429"/>
      <c r="AN59" s="81">
        <f>SUM(AN40:AN58)</f>
        <v>0</v>
      </c>
      <c r="AO59" s="81">
        <f>SUM(AO40:AO58)</f>
        <v>0</v>
      </c>
      <c r="AP59" s="430"/>
      <c r="AQ59" s="430"/>
      <c r="AR59" s="430"/>
      <c r="AS59" s="430"/>
      <c r="AT59" s="430"/>
      <c r="AU59" s="430"/>
      <c r="AV59" s="430"/>
      <c r="AW59" s="431"/>
      <c r="AX59" s="63"/>
      <c r="BA59" s="61"/>
      <c r="BB59" s="421" t="s">
        <v>42</v>
      </c>
      <c r="BC59" s="429"/>
      <c r="BD59" s="81">
        <f>SUM(BD40:BD58)</f>
        <v>0</v>
      </c>
      <c r="BE59" s="81">
        <f>SUM(BE40:BE58)</f>
        <v>0</v>
      </c>
      <c r="BF59" s="430"/>
      <c r="BG59" s="430"/>
      <c r="BH59" s="430"/>
      <c r="BI59" s="430"/>
      <c r="BJ59" s="430"/>
      <c r="BK59" s="430"/>
      <c r="BL59" s="430"/>
      <c r="BM59" s="431"/>
      <c r="BN59" s="63"/>
    </row>
    <row r="60" spans="5:66" ht="15.75" thickBot="1" x14ac:dyDescent="0.3">
      <c r="E60" s="82">
        <v>1</v>
      </c>
      <c r="F60" s="65"/>
      <c r="G60" s="205" t="s">
        <v>198</v>
      </c>
      <c r="H60" s="66"/>
      <c r="I60" s="67">
        <v>90</v>
      </c>
      <c r="J60" s="476" t="s">
        <v>197</v>
      </c>
      <c r="K60" s="477"/>
      <c r="L60" s="477"/>
      <c r="M60" s="477"/>
      <c r="N60" s="477"/>
      <c r="O60" s="477"/>
      <c r="P60" s="477"/>
      <c r="Q60" s="478"/>
      <c r="R60" s="75" t="s">
        <v>74</v>
      </c>
      <c r="U60" s="82">
        <v>1</v>
      </c>
      <c r="V60" s="65"/>
      <c r="W60" s="66"/>
      <c r="X60" s="66"/>
      <c r="Y60" s="67">
        <f>X60/$E$60</f>
        <v>0</v>
      </c>
      <c r="Z60" s="488"/>
      <c r="AA60" s="458"/>
      <c r="AB60" s="458"/>
      <c r="AC60" s="458"/>
      <c r="AD60" s="458"/>
      <c r="AE60" s="458"/>
      <c r="AF60" s="458"/>
      <c r="AG60" s="459"/>
      <c r="AH60" s="68"/>
      <c r="AK60" s="82">
        <v>1</v>
      </c>
      <c r="AL60" s="65"/>
      <c r="AM60" s="66"/>
      <c r="AN60" s="66"/>
      <c r="AO60" s="67">
        <f>AN60/$E$60</f>
        <v>0</v>
      </c>
      <c r="AP60" s="488"/>
      <c r="AQ60" s="458"/>
      <c r="AR60" s="458"/>
      <c r="AS60" s="458"/>
      <c r="AT60" s="458"/>
      <c r="AU60" s="458"/>
      <c r="AV60" s="458"/>
      <c r="AW60" s="459"/>
      <c r="AX60" s="68"/>
      <c r="BA60" s="82">
        <v>1</v>
      </c>
      <c r="BB60" s="65"/>
      <c r="BC60" s="66"/>
      <c r="BD60" s="66"/>
      <c r="BE60" s="67">
        <f>BD60/$E$60</f>
        <v>0</v>
      </c>
      <c r="BF60" s="488"/>
      <c r="BG60" s="458"/>
      <c r="BH60" s="458"/>
      <c r="BI60" s="458"/>
      <c r="BJ60" s="458"/>
      <c r="BK60" s="458"/>
      <c r="BL60" s="458"/>
      <c r="BM60" s="459"/>
      <c r="BN60" s="68"/>
    </row>
    <row r="61" spans="5:66" x14ac:dyDescent="0.25">
      <c r="E61" s="489"/>
      <c r="F61" s="84"/>
      <c r="G61" s="205" t="s">
        <v>198</v>
      </c>
      <c r="H61" s="49"/>
      <c r="I61" s="67">
        <v>83</v>
      </c>
      <c r="J61" s="476" t="s">
        <v>197</v>
      </c>
      <c r="K61" s="477"/>
      <c r="L61" s="477"/>
      <c r="M61" s="477"/>
      <c r="N61" s="477"/>
      <c r="O61" s="477"/>
      <c r="P61" s="477"/>
      <c r="Q61" s="478"/>
      <c r="R61" s="75" t="s">
        <v>74</v>
      </c>
      <c r="U61" s="489"/>
      <c r="V61" s="84"/>
      <c r="W61" s="50"/>
      <c r="X61" s="49"/>
      <c r="Y61" s="67">
        <f t="shared" ref="Y61:Y76" si="32">X61/$E$60</f>
        <v>0</v>
      </c>
      <c r="Z61" s="445"/>
      <c r="AA61" s="445"/>
      <c r="AB61" s="445"/>
      <c r="AC61" s="445"/>
      <c r="AD61" s="445"/>
      <c r="AE61" s="445"/>
      <c r="AF61" s="445"/>
      <c r="AG61" s="446"/>
      <c r="AH61" s="68"/>
      <c r="AK61" s="489"/>
      <c r="AL61" s="84"/>
      <c r="AM61" s="50"/>
      <c r="AN61" s="49"/>
      <c r="AO61" s="67">
        <f t="shared" ref="AO61:AO76" si="33">AN61/$E$60</f>
        <v>0</v>
      </c>
      <c r="AP61" s="445"/>
      <c r="AQ61" s="445"/>
      <c r="AR61" s="445"/>
      <c r="AS61" s="445"/>
      <c r="AT61" s="445"/>
      <c r="AU61" s="445"/>
      <c r="AV61" s="445"/>
      <c r="AW61" s="446"/>
      <c r="AX61" s="68"/>
      <c r="BA61" s="489"/>
      <c r="BB61" s="84"/>
      <c r="BC61" s="50"/>
      <c r="BD61" s="49"/>
      <c r="BE61" s="67">
        <f t="shared" ref="BE61:BE76" si="34">BD61/$E$60</f>
        <v>0</v>
      </c>
      <c r="BF61" s="445"/>
      <c r="BG61" s="445"/>
      <c r="BH61" s="445"/>
      <c r="BI61" s="445"/>
      <c r="BJ61" s="445"/>
      <c r="BK61" s="445"/>
      <c r="BL61" s="445"/>
      <c r="BM61" s="446"/>
      <c r="BN61" s="68"/>
    </row>
    <row r="62" spans="5:66" x14ac:dyDescent="0.25">
      <c r="E62" s="490"/>
      <c r="F62" s="83"/>
      <c r="G62" s="204">
        <v>43929</v>
      </c>
      <c r="H62" s="53"/>
      <c r="I62" s="67">
        <v>125</v>
      </c>
      <c r="J62" s="471" t="s">
        <v>205</v>
      </c>
      <c r="K62" s="472"/>
      <c r="L62" s="472"/>
      <c r="M62" s="472"/>
      <c r="N62" s="472"/>
      <c r="O62" s="472"/>
      <c r="P62" s="472"/>
      <c r="Q62" s="473"/>
      <c r="R62" s="68" t="s">
        <v>72</v>
      </c>
      <c r="U62" s="490"/>
      <c r="V62" s="83"/>
      <c r="W62" s="54"/>
      <c r="X62" s="53"/>
      <c r="Y62" s="67">
        <f t="shared" si="32"/>
        <v>0</v>
      </c>
      <c r="Z62" s="448"/>
      <c r="AA62" s="448"/>
      <c r="AB62" s="448"/>
      <c r="AC62" s="448"/>
      <c r="AD62" s="448"/>
      <c r="AE62" s="448"/>
      <c r="AF62" s="448"/>
      <c r="AG62" s="449"/>
      <c r="AH62" s="68"/>
      <c r="AK62" s="490"/>
      <c r="AL62" s="83"/>
      <c r="AM62" s="54"/>
      <c r="AN62" s="53"/>
      <c r="AO62" s="67">
        <f t="shared" si="33"/>
        <v>0</v>
      </c>
      <c r="AP62" s="448"/>
      <c r="AQ62" s="448"/>
      <c r="AR62" s="448"/>
      <c r="AS62" s="448"/>
      <c r="AT62" s="448"/>
      <c r="AU62" s="448"/>
      <c r="AV62" s="448"/>
      <c r="AW62" s="449"/>
      <c r="AX62" s="68"/>
      <c r="BA62" s="490"/>
      <c r="BB62" s="83"/>
      <c r="BC62" s="54"/>
      <c r="BD62" s="53"/>
      <c r="BE62" s="67">
        <f t="shared" si="34"/>
        <v>0</v>
      </c>
      <c r="BF62" s="448"/>
      <c r="BG62" s="448"/>
      <c r="BH62" s="448"/>
      <c r="BI62" s="448"/>
      <c r="BJ62" s="448"/>
      <c r="BK62" s="448"/>
      <c r="BL62" s="448"/>
      <c r="BM62" s="449"/>
      <c r="BN62" s="68"/>
    </row>
    <row r="63" spans="5:66" x14ac:dyDescent="0.25">
      <c r="E63" s="490"/>
      <c r="F63" s="83"/>
      <c r="G63" s="204">
        <v>43929</v>
      </c>
      <c r="H63" s="53"/>
      <c r="I63" s="67">
        <v>125</v>
      </c>
      <c r="J63" s="438" t="s">
        <v>205</v>
      </c>
      <c r="K63" s="438"/>
      <c r="L63" s="438"/>
      <c r="M63" s="438"/>
      <c r="N63" s="438"/>
      <c r="O63" s="438"/>
      <c r="P63" s="438"/>
      <c r="Q63" s="439"/>
      <c r="R63" s="68" t="s">
        <v>123</v>
      </c>
      <c r="U63" s="490"/>
      <c r="V63" s="83"/>
      <c r="W63" s="54"/>
      <c r="X63" s="53"/>
      <c r="Y63" s="67">
        <f t="shared" si="32"/>
        <v>0</v>
      </c>
      <c r="Z63" s="448"/>
      <c r="AA63" s="448"/>
      <c r="AB63" s="448"/>
      <c r="AC63" s="448"/>
      <c r="AD63" s="448"/>
      <c r="AE63" s="448"/>
      <c r="AF63" s="448"/>
      <c r="AG63" s="449"/>
      <c r="AH63" s="68"/>
      <c r="AK63" s="490"/>
      <c r="AL63" s="83"/>
      <c r="AM63" s="54"/>
      <c r="AN63" s="53"/>
      <c r="AO63" s="67">
        <f t="shared" si="33"/>
        <v>0</v>
      </c>
      <c r="AP63" s="448"/>
      <c r="AQ63" s="448"/>
      <c r="AR63" s="448"/>
      <c r="AS63" s="448"/>
      <c r="AT63" s="448"/>
      <c r="AU63" s="448"/>
      <c r="AV63" s="448"/>
      <c r="AW63" s="449"/>
      <c r="AX63" s="68"/>
      <c r="BA63" s="490"/>
      <c r="BB63" s="83"/>
      <c r="BC63" s="54"/>
      <c r="BD63" s="53"/>
      <c r="BE63" s="67">
        <f t="shared" si="34"/>
        <v>0</v>
      </c>
      <c r="BF63" s="448"/>
      <c r="BG63" s="448"/>
      <c r="BH63" s="448"/>
      <c r="BI63" s="448"/>
      <c r="BJ63" s="448"/>
      <c r="BK63" s="448"/>
      <c r="BL63" s="448"/>
      <c r="BM63" s="449"/>
      <c r="BN63" s="68"/>
    </row>
    <row r="64" spans="5:66" x14ac:dyDescent="0.25">
      <c r="E64" s="490"/>
      <c r="F64" s="83"/>
      <c r="G64" s="204">
        <v>43929</v>
      </c>
      <c r="H64" s="53"/>
      <c r="I64" s="67">
        <v>220</v>
      </c>
      <c r="J64" s="438" t="s">
        <v>207</v>
      </c>
      <c r="K64" s="438"/>
      <c r="L64" s="438"/>
      <c r="M64" s="438"/>
      <c r="N64" s="438"/>
      <c r="O64" s="438"/>
      <c r="P64" s="438"/>
      <c r="Q64" s="439"/>
      <c r="R64" s="68" t="s">
        <v>73</v>
      </c>
      <c r="U64" s="490"/>
      <c r="V64" s="83"/>
      <c r="W64" s="54"/>
      <c r="X64" s="53"/>
      <c r="Y64" s="67">
        <f t="shared" si="32"/>
        <v>0</v>
      </c>
      <c r="Z64" s="448"/>
      <c r="AA64" s="448"/>
      <c r="AB64" s="448"/>
      <c r="AC64" s="448"/>
      <c r="AD64" s="448"/>
      <c r="AE64" s="448"/>
      <c r="AF64" s="448"/>
      <c r="AG64" s="449"/>
      <c r="AH64" s="68"/>
      <c r="AK64" s="490"/>
      <c r="AL64" s="83"/>
      <c r="AM64" s="54"/>
      <c r="AN64" s="53"/>
      <c r="AO64" s="67">
        <f t="shared" si="33"/>
        <v>0</v>
      </c>
      <c r="AP64" s="448"/>
      <c r="AQ64" s="448"/>
      <c r="AR64" s="448"/>
      <c r="AS64" s="448"/>
      <c r="AT64" s="448"/>
      <c r="AU64" s="448"/>
      <c r="AV64" s="448"/>
      <c r="AW64" s="449"/>
      <c r="AX64" s="68"/>
      <c r="BA64" s="490"/>
      <c r="BB64" s="83"/>
      <c r="BC64" s="54"/>
      <c r="BD64" s="53"/>
      <c r="BE64" s="67">
        <f t="shared" si="34"/>
        <v>0</v>
      </c>
      <c r="BF64" s="448"/>
      <c r="BG64" s="448"/>
      <c r="BH64" s="448"/>
      <c r="BI64" s="448"/>
      <c r="BJ64" s="448"/>
      <c r="BK64" s="448"/>
      <c r="BL64" s="448"/>
      <c r="BM64" s="449"/>
      <c r="BN64" s="68"/>
    </row>
    <row r="65" spans="5:66" x14ac:dyDescent="0.25">
      <c r="E65" s="490"/>
      <c r="F65" s="83"/>
      <c r="G65" s="204">
        <v>43960</v>
      </c>
      <c r="H65" s="53"/>
      <c r="I65" s="67">
        <v>220</v>
      </c>
      <c r="J65" s="438" t="s">
        <v>210</v>
      </c>
      <c r="K65" s="438"/>
      <c r="L65" s="438"/>
      <c r="M65" s="438"/>
      <c r="N65" s="438"/>
      <c r="O65" s="438"/>
      <c r="P65" s="438"/>
      <c r="Q65" s="439"/>
      <c r="R65" s="68" t="s">
        <v>73</v>
      </c>
      <c r="U65" s="490"/>
      <c r="V65" s="83"/>
      <c r="W65" s="54"/>
      <c r="X65" s="53"/>
      <c r="Y65" s="67">
        <f t="shared" si="32"/>
        <v>0</v>
      </c>
      <c r="Z65" s="451"/>
      <c r="AA65" s="451"/>
      <c r="AB65" s="451"/>
      <c r="AC65" s="451"/>
      <c r="AD65" s="451"/>
      <c r="AE65" s="451"/>
      <c r="AF65" s="451"/>
      <c r="AG65" s="452"/>
      <c r="AH65" s="68"/>
      <c r="AK65" s="490"/>
      <c r="AL65" s="83"/>
      <c r="AM65" s="54"/>
      <c r="AN65" s="53"/>
      <c r="AO65" s="67">
        <f t="shared" si="33"/>
        <v>0</v>
      </c>
      <c r="AP65" s="451"/>
      <c r="AQ65" s="451"/>
      <c r="AR65" s="451"/>
      <c r="AS65" s="451"/>
      <c r="AT65" s="451"/>
      <c r="AU65" s="451"/>
      <c r="AV65" s="451"/>
      <c r="AW65" s="452"/>
      <c r="AX65" s="68"/>
      <c r="BA65" s="490"/>
      <c r="BB65" s="83"/>
      <c r="BC65" s="54"/>
      <c r="BD65" s="53"/>
      <c r="BE65" s="67">
        <f t="shared" si="34"/>
        <v>0</v>
      </c>
      <c r="BF65" s="451"/>
      <c r="BG65" s="451"/>
      <c r="BH65" s="451"/>
      <c r="BI65" s="451"/>
      <c r="BJ65" s="451"/>
      <c r="BK65" s="451"/>
      <c r="BL65" s="451"/>
      <c r="BM65" s="452"/>
      <c r="BN65" s="68"/>
    </row>
    <row r="66" spans="5:66" x14ac:dyDescent="0.25">
      <c r="E66" s="490"/>
      <c r="F66" s="83"/>
      <c r="G66" s="204">
        <v>43960</v>
      </c>
      <c r="H66" s="53"/>
      <c r="I66" s="67">
        <v>125</v>
      </c>
      <c r="J66" s="471" t="s">
        <v>213</v>
      </c>
      <c r="K66" s="472"/>
      <c r="L66" s="472"/>
      <c r="M66" s="472"/>
      <c r="N66" s="472"/>
      <c r="O66" s="472"/>
      <c r="P66" s="472"/>
      <c r="Q66" s="473"/>
      <c r="R66" s="68" t="s">
        <v>72</v>
      </c>
      <c r="U66" s="490"/>
      <c r="V66" s="83"/>
      <c r="W66" s="54"/>
      <c r="X66" s="53"/>
      <c r="Y66" s="67">
        <f t="shared" si="32"/>
        <v>0</v>
      </c>
      <c r="Z66" s="451"/>
      <c r="AA66" s="451"/>
      <c r="AB66" s="451"/>
      <c r="AC66" s="451"/>
      <c r="AD66" s="451"/>
      <c r="AE66" s="451"/>
      <c r="AF66" s="451"/>
      <c r="AG66" s="452"/>
      <c r="AH66" s="68"/>
      <c r="AK66" s="490"/>
      <c r="AL66" s="83"/>
      <c r="AM66" s="54"/>
      <c r="AN66" s="53"/>
      <c r="AO66" s="67">
        <f t="shared" si="33"/>
        <v>0</v>
      </c>
      <c r="AP66" s="451"/>
      <c r="AQ66" s="451"/>
      <c r="AR66" s="451"/>
      <c r="AS66" s="451"/>
      <c r="AT66" s="451"/>
      <c r="AU66" s="451"/>
      <c r="AV66" s="451"/>
      <c r="AW66" s="452"/>
      <c r="AX66" s="68"/>
      <c r="BA66" s="490"/>
      <c r="BB66" s="83"/>
      <c r="BC66" s="54"/>
      <c r="BD66" s="53"/>
      <c r="BE66" s="67">
        <f t="shared" si="34"/>
        <v>0</v>
      </c>
      <c r="BF66" s="451"/>
      <c r="BG66" s="451"/>
      <c r="BH66" s="451"/>
      <c r="BI66" s="451"/>
      <c r="BJ66" s="451"/>
      <c r="BK66" s="451"/>
      <c r="BL66" s="451"/>
      <c r="BM66" s="452"/>
      <c r="BN66" s="68"/>
    </row>
    <row r="67" spans="5:66" x14ac:dyDescent="0.25">
      <c r="E67" s="490"/>
      <c r="F67" s="84"/>
      <c r="G67" s="204">
        <v>43960</v>
      </c>
      <c r="H67" s="49"/>
      <c r="I67" s="67">
        <v>125</v>
      </c>
      <c r="J67" s="438" t="s">
        <v>213</v>
      </c>
      <c r="K67" s="438"/>
      <c r="L67" s="438"/>
      <c r="M67" s="438"/>
      <c r="N67" s="438"/>
      <c r="O67" s="438"/>
      <c r="P67" s="438"/>
      <c r="Q67" s="439"/>
      <c r="R67" s="2" t="s">
        <v>123</v>
      </c>
      <c r="U67" s="490"/>
      <c r="V67" s="84"/>
      <c r="W67" s="50"/>
      <c r="X67" s="49"/>
      <c r="Y67" s="67">
        <f t="shared" si="32"/>
        <v>0</v>
      </c>
      <c r="Z67" s="492"/>
      <c r="AA67" s="453"/>
      <c r="AB67" s="453"/>
      <c r="AC67" s="453"/>
      <c r="AD67" s="453"/>
      <c r="AE67" s="453"/>
      <c r="AF67" s="453"/>
      <c r="AG67" s="454"/>
      <c r="AH67" s="2"/>
      <c r="AK67" s="490"/>
      <c r="AL67" s="84"/>
      <c r="AM67" s="50"/>
      <c r="AN67" s="49"/>
      <c r="AO67" s="67">
        <f t="shared" si="33"/>
        <v>0</v>
      </c>
      <c r="AP67" s="492"/>
      <c r="AQ67" s="453"/>
      <c r="AR67" s="453"/>
      <c r="AS67" s="453"/>
      <c r="AT67" s="453"/>
      <c r="AU67" s="453"/>
      <c r="AV67" s="453"/>
      <c r="AW67" s="454"/>
      <c r="AX67" s="2"/>
      <c r="BA67" s="490"/>
      <c r="BB67" s="84"/>
      <c r="BC67" s="50"/>
      <c r="BD67" s="49"/>
      <c r="BE67" s="67">
        <f t="shared" si="34"/>
        <v>0</v>
      </c>
      <c r="BF67" s="492"/>
      <c r="BG67" s="453"/>
      <c r="BH67" s="453"/>
      <c r="BI67" s="453"/>
      <c r="BJ67" s="453"/>
      <c r="BK67" s="453"/>
      <c r="BL67" s="453"/>
      <c r="BM67" s="454"/>
      <c r="BN67" s="2"/>
    </row>
    <row r="68" spans="5:66" x14ac:dyDescent="0.25">
      <c r="E68" s="490"/>
      <c r="F68" s="85"/>
      <c r="G68" s="204">
        <v>44113</v>
      </c>
      <c r="H68" s="53"/>
      <c r="I68" s="67">
        <v>171.32</v>
      </c>
      <c r="J68" s="476" t="s">
        <v>214</v>
      </c>
      <c r="K68" s="477"/>
      <c r="L68" s="477"/>
      <c r="M68" s="477"/>
      <c r="N68" s="477"/>
      <c r="O68" s="477"/>
      <c r="P68" s="477"/>
      <c r="Q68" s="478"/>
      <c r="R68" s="68" t="s">
        <v>74</v>
      </c>
      <c r="U68" s="490"/>
      <c r="V68" s="85"/>
      <c r="W68" s="54"/>
      <c r="X68" s="53"/>
      <c r="Y68" s="67">
        <f t="shared" si="32"/>
        <v>0</v>
      </c>
      <c r="Z68" s="448"/>
      <c r="AA68" s="448"/>
      <c r="AB68" s="448"/>
      <c r="AC68" s="448"/>
      <c r="AD68" s="448"/>
      <c r="AE68" s="448"/>
      <c r="AF68" s="448"/>
      <c r="AG68" s="449"/>
      <c r="AH68" s="68"/>
      <c r="AK68" s="490"/>
      <c r="AL68" s="85"/>
      <c r="AM68" s="54"/>
      <c r="AN68" s="53"/>
      <c r="AO68" s="67">
        <f t="shared" si="33"/>
        <v>0</v>
      </c>
      <c r="AP68" s="448"/>
      <c r="AQ68" s="448"/>
      <c r="AR68" s="448"/>
      <c r="AS68" s="448"/>
      <c r="AT68" s="448"/>
      <c r="AU68" s="448"/>
      <c r="AV68" s="448"/>
      <c r="AW68" s="449"/>
      <c r="AX68" s="68"/>
      <c r="BA68" s="490"/>
      <c r="BB68" s="85"/>
      <c r="BC68" s="54"/>
      <c r="BD68" s="53"/>
      <c r="BE68" s="67">
        <f t="shared" si="34"/>
        <v>0</v>
      </c>
      <c r="BF68" s="448"/>
      <c r="BG68" s="448"/>
      <c r="BH68" s="448"/>
      <c r="BI68" s="448"/>
      <c r="BJ68" s="448"/>
      <c r="BK68" s="448"/>
      <c r="BL68" s="448"/>
      <c r="BM68" s="449"/>
      <c r="BN68" s="68"/>
    </row>
    <row r="69" spans="5:66" x14ac:dyDescent="0.25">
      <c r="E69" s="490"/>
      <c r="F69" s="85"/>
      <c r="G69" s="204">
        <v>44174</v>
      </c>
      <c r="H69" s="53"/>
      <c r="I69" s="67">
        <v>690</v>
      </c>
      <c r="J69" s="493" t="s">
        <v>215</v>
      </c>
      <c r="K69" s="482"/>
      <c r="L69" s="482"/>
      <c r="M69" s="482"/>
      <c r="N69" s="482"/>
      <c r="O69" s="482"/>
      <c r="P69" s="482"/>
      <c r="Q69" s="483"/>
      <c r="R69" s="68" t="s">
        <v>122</v>
      </c>
      <c r="U69" s="490"/>
      <c r="V69" s="85"/>
      <c r="W69" s="54"/>
      <c r="X69" s="53"/>
      <c r="Y69" s="67">
        <f t="shared" si="32"/>
        <v>0</v>
      </c>
      <c r="Z69" s="448"/>
      <c r="AA69" s="448"/>
      <c r="AB69" s="448"/>
      <c r="AC69" s="448"/>
      <c r="AD69" s="448"/>
      <c r="AE69" s="448"/>
      <c r="AF69" s="448"/>
      <c r="AG69" s="449"/>
      <c r="AH69" s="68"/>
      <c r="AK69" s="490"/>
      <c r="AL69" s="85"/>
      <c r="AM69" s="54"/>
      <c r="AN69" s="53"/>
      <c r="AO69" s="67">
        <f t="shared" si="33"/>
        <v>0</v>
      </c>
      <c r="AP69" s="448"/>
      <c r="AQ69" s="448"/>
      <c r="AR69" s="448"/>
      <c r="AS69" s="448"/>
      <c r="AT69" s="448"/>
      <c r="AU69" s="448"/>
      <c r="AV69" s="448"/>
      <c r="AW69" s="449"/>
      <c r="AX69" s="68"/>
      <c r="BA69" s="490"/>
      <c r="BB69" s="85"/>
      <c r="BC69" s="54"/>
      <c r="BD69" s="53"/>
      <c r="BE69" s="67">
        <f t="shared" si="34"/>
        <v>0</v>
      </c>
      <c r="BF69" s="448"/>
      <c r="BG69" s="448"/>
      <c r="BH69" s="448"/>
      <c r="BI69" s="448"/>
      <c r="BJ69" s="448"/>
      <c r="BK69" s="448"/>
      <c r="BL69" s="448"/>
      <c r="BM69" s="449"/>
      <c r="BN69" s="68"/>
    </row>
    <row r="70" spans="5:66" x14ac:dyDescent="0.25">
      <c r="E70" s="490"/>
      <c r="F70" s="86"/>
      <c r="G70" s="54" t="s">
        <v>217</v>
      </c>
      <c r="H70" s="76"/>
      <c r="I70" s="67">
        <v>2700</v>
      </c>
      <c r="J70" s="476" t="s">
        <v>216</v>
      </c>
      <c r="K70" s="477"/>
      <c r="L70" s="477"/>
      <c r="M70" s="477"/>
      <c r="N70" s="477"/>
      <c r="O70" s="477"/>
      <c r="P70" s="477"/>
      <c r="Q70" s="478"/>
      <c r="R70" s="77" t="s">
        <v>121</v>
      </c>
      <c r="U70" s="490"/>
      <c r="V70" s="86"/>
      <c r="W70" s="54"/>
      <c r="X70" s="76"/>
      <c r="Y70" s="67">
        <f t="shared" si="32"/>
        <v>0</v>
      </c>
      <c r="Z70" s="418"/>
      <c r="AA70" s="419"/>
      <c r="AB70" s="419"/>
      <c r="AC70" s="419"/>
      <c r="AD70" s="419"/>
      <c r="AE70" s="419"/>
      <c r="AF70" s="419"/>
      <c r="AG70" s="420"/>
      <c r="AH70" s="77"/>
      <c r="AK70" s="490"/>
      <c r="AL70" s="86"/>
      <c r="AM70" s="54"/>
      <c r="AN70" s="76"/>
      <c r="AO70" s="67">
        <f t="shared" si="33"/>
        <v>0</v>
      </c>
      <c r="AP70" s="418"/>
      <c r="AQ70" s="419"/>
      <c r="AR70" s="419"/>
      <c r="AS70" s="419"/>
      <c r="AT70" s="419"/>
      <c r="AU70" s="419"/>
      <c r="AV70" s="419"/>
      <c r="AW70" s="420"/>
      <c r="AX70" s="77"/>
      <c r="BA70" s="490"/>
      <c r="BB70" s="86"/>
      <c r="BC70" s="54"/>
      <c r="BD70" s="76"/>
      <c r="BE70" s="67">
        <f t="shared" si="34"/>
        <v>0</v>
      </c>
      <c r="BF70" s="418"/>
      <c r="BG70" s="419"/>
      <c r="BH70" s="419"/>
      <c r="BI70" s="419"/>
      <c r="BJ70" s="419"/>
      <c r="BK70" s="419"/>
      <c r="BL70" s="419"/>
      <c r="BM70" s="420"/>
      <c r="BN70" s="77"/>
    </row>
    <row r="71" spans="5:66" x14ac:dyDescent="0.25">
      <c r="E71" s="490"/>
      <c r="F71" s="83"/>
      <c r="G71" s="54" t="s">
        <v>220</v>
      </c>
      <c r="H71" s="53"/>
      <c r="I71" s="67">
        <v>570</v>
      </c>
      <c r="J71" s="493" t="s">
        <v>218</v>
      </c>
      <c r="K71" s="482"/>
      <c r="L71" s="482"/>
      <c r="M71" s="482"/>
      <c r="N71" s="482"/>
      <c r="O71" s="482"/>
      <c r="P71" s="482"/>
      <c r="Q71" s="483"/>
      <c r="R71" s="68" t="s">
        <v>122</v>
      </c>
      <c r="U71" s="490"/>
      <c r="V71" s="83"/>
      <c r="W71" s="54"/>
      <c r="X71" s="53"/>
      <c r="Y71" s="67">
        <f t="shared" si="32"/>
        <v>0</v>
      </c>
      <c r="Z71" s="492"/>
      <c r="AA71" s="453"/>
      <c r="AB71" s="453"/>
      <c r="AC71" s="453"/>
      <c r="AD71" s="453"/>
      <c r="AE71" s="453"/>
      <c r="AF71" s="453"/>
      <c r="AG71" s="454"/>
      <c r="AH71" s="68"/>
      <c r="AK71" s="490"/>
      <c r="AL71" s="83"/>
      <c r="AM71" s="54"/>
      <c r="AN71" s="53"/>
      <c r="AO71" s="67">
        <f t="shared" si="33"/>
        <v>0</v>
      </c>
      <c r="AP71" s="492"/>
      <c r="AQ71" s="453"/>
      <c r="AR71" s="453"/>
      <c r="AS71" s="453"/>
      <c r="AT71" s="453"/>
      <c r="AU71" s="453"/>
      <c r="AV71" s="453"/>
      <c r="AW71" s="454"/>
      <c r="AX71" s="68"/>
      <c r="BA71" s="490"/>
      <c r="BB71" s="83"/>
      <c r="BC71" s="54"/>
      <c r="BD71" s="53"/>
      <c r="BE71" s="67">
        <f t="shared" si="34"/>
        <v>0</v>
      </c>
      <c r="BF71" s="492"/>
      <c r="BG71" s="453"/>
      <c r="BH71" s="453"/>
      <c r="BI71" s="453"/>
      <c r="BJ71" s="453"/>
      <c r="BK71" s="453"/>
      <c r="BL71" s="453"/>
      <c r="BM71" s="454"/>
      <c r="BN71" s="68"/>
    </row>
    <row r="72" spans="5:66" x14ac:dyDescent="0.25">
      <c r="E72" s="490"/>
      <c r="F72" s="83"/>
      <c r="G72" s="54" t="s">
        <v>220</v>
      </c>
      <c r="H72" s="53"/>
      <c r="I72" s="67">
        <v>2700</v>
      </c>
      <c r="J72" s="493" t="s">
        <v>219</v>
      </c>
      <c r="K72" s="482"/>
      <c r="L72" s="482"/>
      <c r="M72" s="482"/>
      <c r="N72" s="482"/>
      <c r="O72" s="482"/>
      <c r="P72" s="482"/>
      <c r="Q72" s="483"/>
      <c r="R72" s="68" t="s">
        <v>121</v>
      </c>
      <c r="U72" s="490"/>
      <c r="V72" s="83"/>
      <c r="W72" s="54"/>
      <c r="X72" s="53"/>
      <c r="Y72" s="67">
        <f t="shared" si="32"/>
        <v>0</v>
      </c>
      <c r="Z72" s="492"/>
      <c r="AA72" s="453"/>
      <c r="AB72" s="453"/>
      <c r="AC72" s="453"/>
      <c r="AD72" s="453"/>
      <c r="AE72" s="453"/>
      <c r="AF72" s="453"/>
      <c r="AG72" s="454"/>
      <c r="AH72" s="68"/>
      <c r="AK72" s="490"/>
      <c r="AL72" s="83"/>
      <c r="AM72" s="54"/>
      <c r="AN72" s="53"/>
      <c r="AO72" s="67">
        <f t="shared" si="33"/>
        <v>0</v>
      </c>
      <c r="AP72" s="492"/>
      <c r="AQ72" s="453"/>
      <c r="AR72" s="453"/>
      <c r="AS72" s="453"/>
      <c r="AT72" s="453"/>
      <c r="AU72" s="453"/>
      <c r="AV72" s="453"/>
      <c r="AW72" s="454"/>
      <c r="AX72" s="68"/>
      <c r="BA72" s="490"/>
      <c r="BB72" s="83"/>
      <c r="BC72" s="54"/>
      <c r="BD72" s="53"/>
      <c r="BE72" s="67">
        <f t="shared" si="34"/>
        <v>0</v>
      </c>
      <c r="BF72" s="492"/>
      <c r="BG72" s="453"/>
      <c r="BH72" s="453"/>
      <c r="BI72" s="453"/>
      <c r="BJ72" s="453"/>
      <c r="BK72" s="453"/>
      <c r="BL72" s="453"/>
      <c r="BM72" s="454"/>
      <c r="BN72" s="68"/>
    </row>
    <row r="73" spans="5:66" x14ac:dyDescent="0.25">
      <c r="E73" s="490"/>
      <c r="F73" s="86"/>
      <c r="G73" s="54" t="s">
        <v>222</v>
      </c>
      <c r="H73" s="76"/>
      <c r="I73" s="67">
        <v>360</v>
      </c>
      <c r="J73" s="476" t="s">
        <v>221</v>
      </c>
      <c r="K73" s="477"/>
      <c r="L73" s="477"/>
      <c r="M73" s="477"/>
      <c r="N73" s="477"/>
      <c r="O73" s="477"/>
      <c r="P73" s="477"/>
      <c r="Q73" s="478"/>
      <c r="R73" s="77" t="s">
        <v>124</v>
      </c>
      <c r="U73" s="490"/>
      <c r="V73" s="86"/>
      <c r="W73" s="54"/>
      <c r="X73" s="76"/>
      <c r="Y73" s="67">
        <f t="shared" si="32"/>
        <v>0</v>
      </c>
      <c r="Z73" s="418"/>
      <c r="AA73" s="419"/>
      <c r="AB73" s="419"/>
      <c r="AC73" s="419"/>
      <c r="AD73" s="419"/>
      <c r="AE73" s="419"/>
      <c r="AF73" s="419"/>
      <c r="AG73" s="420"/>
      <c r="AH73" s="77"/>
      <c r="AK73" s="490"/>
      <c r="AL73" s="86"/>
      <c r="AM73" s="54"/>
      <c r="AN73" s="76"/>
      <c r="AO73" s="67">
        <f t="shared" si="33"/>
        <v>0</v>
      </c>
      <c r="AP73" s="418"/>
      <c r="AQ73" s="419"/>
      <c r="AR73" s="419"/>
      <c r="AS73" s="419"/>
      <c r="AT73" s="419"/>
      <c r="AU73" s="419"/>
      <c r="AV73" s="419"/>
      <c r="AW73" s="420"/>
      <c r="AX73" s="77"/>
      <c r="BA73" s="490"/>
      <c r="BB73" s="86"/>
      <c r="BC73" s="54"/>
      <c r="BD73" s="76"/>
      <c r="BE73" s="67">
        <f t="shared" si="34"/>
        <v>0</v>
      </c>
      <c r="BF73" s="418"/>
      <c r="BG73" s="419"/>
      <c r="BH73" s="419"/>
      <c r="BI73" s="419"/>
      <c r="BJ73" s="419"/>
      <c r="BK73" s="419"/>
      <c r="BL73" s="419"/>
      <c r="BM73" s="420"/>
      <c r="BN73" s="77"/>
    </row>
    <row r="74" spans="5:66" x14ac:dyDescent="0.25">
      <c r="E74" s="490"/>
      <c r="F74" s="85"/>
      <c r="G74" s="54" t="s">
        <v>224</v>
      </c>
      <c r="H74" s="53"/>
      <c r="I74" s="67">
        <v>242.68</v>
      </c>
      <c r="J74" s="493" t="s">
        <v>223</v>
      </c>
      <c r="K74" s="482"/>
      <c r="L74" s="482"/>
      <c r="M74" s="482"/>
      <c r="N74" s="482"/>
      <c r="O74" s="482"/>
      <c r="P74" s="482"/>
      <c r="Q74" s="483"/>
      <c r="R74" s="68" t="s">
        <v>74</v>
      </c>
      <c r="U74" s="490"/>
      <c r="V74" s="85"/>
      <c r="W74" s="54"/>
      <c r="X74" s="53"/>
      <c r="Y74" s="67">
        <f t="shared" si="32"/>
        <v>0</v>
      </c>
      <c r="Z74" s="492"/>
      <c r="AA74" s="453"/>
      <c r="AB74" s="453"/>
      <c r="AC74" s="453"/>
      <c r="AD74" s="453"/>
      <c r="AE74" s="453"/>
      <c r="AF74" s="453"/>
      <c r="AG74" s="454"/>
      <c r="AH74" s="68"/>
      <c r="AK74" s="490"/>
      <c r="AL74" s="85"/>
      <c r="AM74" s="54"/>
      <c r="AN74" s="53"/>
      <c r="AO74" s="67">
        <f t="shared" si="33"/>
        <v>0</v>
      </c>
      <c r="AP74" s="492"/>
      <c r="AQ74" s="453"/>
      <c r="AR74" s="453"/>
      <c r="AS74" s="453"/>
      <c r="AT74" s="453"/>
      <c r="AU74" s="453"/>
      <c r="AV74" s="453"/>
      <c r="AW74" s="454"/>
      <c r="AX74" s="68"/>
      <c r="BA74" s="490"/>
      <c r="BB74" s="85"/>
      <c r="BC74" s="54"/>
      <c r="BD74" s="53"/>
      <c r="BE74" s="67">
        <f t="shared" si="34"/>
        <v>0</v>
      </c>
      <c r="BF74" s="492"/>
      <c r="BG74" s="453"/>
      <c r="BH74" s="453"/>
      <c r="BI74" s="453"/>
      <c r="BJ74" s="453"/>
      <c r="BK74" s="453"/>
      <c r="BL74" s="453"/>
      <c r="BM74" s="454"/>
      <c r="BN74" s="68"/>
    </row>
    <row r="75" spans="5:66" x14ac:dyDescent="0.25">
      <c r="E75" s="490"/>
      <c r="F75" s="86"/>
      <c r="G75" s="54"/>
      <c r="H75" s="76"/>
      <c r="I75" s="67">
        <f t="shared" ref="I75:I76" si="35">H75/$E$60</f>
        <v>0</v>
      </c>
      <c r="J75" s="418"/>
      <c r="K75" s="419"/>
      <c r="L75" s="419"/>
      <c r="M75" s="419"/>
      <c r="N75" s="419"/>
      <c r="O75" s="419"/>
      <c r="P75" s="419"/>
      <c r="Q75" s="420"/>
      <c r="R75" s="77"/>
      <c r="U75" s="490"/>
      <c r="V75" s="86"/>
      <c r="W75" s="54"/>
      <c r="X75" s="76"/>
      <c r="Y75" s="67">
        <f t="shared" si="32"/>
        <v>0</v>
      </c>
      <c r="Z75" s="418"/>
      <c r="AA75" s="419"/>
      <c r="AB75" s="419"/>
      <c r="AC75" s="419"/>
      <c r="AD75" s="419"/>
      <c r="AE75" s="419"/>
      <c r="AF75" s="419"/>
      <c r="AG75" s="420"/>
      <c r="AH75" s="77"/>
      <c r="AK75" s="490"/>
      <c r="AL75" s="86"/>
      <c r="AM75" s="54"/>
      <c r="AN75" s="76"/>
      <c r="AO75" s="67">
        <f t="shared" si="33"/>
        <v>0</v>
      </c>
      <c r="AP75" s="418"/>
      <c r="AQ75" s="419"/>
      <c r="AR75" s="419"/>
      <c r="AS75" s="419"/>
      <c r="AT75" s="419"/>
      <c r="AU75" s="419"/>
      <c r="AV75" s="419"/>
      <c r="AW75" s="420"/>
      <c r="AX75" s="77"/>
      <c r="BA75" s="490"/>
      <c r="BB75" s="86"/>
      <c r="BC75" s="54"/>
      <c r="BD75" s="76"/>
      <c r="BE75" s="67">
        <f t="shared" si="34"/>
        <v>0</v>
      </c>
      <c r="BF75" s="418"/>
      <c r="BG75" s="419"/>
      <c r="BH75" s="419"/>
      <c r="BI75" s="419"/>
      <c r="BJ75" s="419"/>
      <c r="BK75" s="419"/>
      <c r="BL75" s="419"/>
      <c r="BM75" s="420"/>
      <c r="BN75" s="77"/>
    </row>
    <row r="76" spans="5:66" ht="15.75" thickBot="1" x14ac:dyDescent="0.3">
      <c r="E76" s="491"/>
      <c r="F76" s="87"/>
      <c r="G76" s="88"/>
      <c r="H76" s="89"/>
      <c r="I76" s="67">
        <f t="shared" si="35"/>
        <v>0</v>
      </c>
      <c r="J76" s="440"/>
      <c r="K76" s="441"/>
      <c r="L76" s="441"/>
      <c r="M76" s="441"/>
      <c r="N76" s="441"/>
      <c r="O76" s="441"/>
      <c r="P76" s="441"/>
      <c r="Q76" s="442"/>
      <c r="R76" s="90"/>
      <c r="U76" s="491"/>
      <c r="V76" s="87"/>
      <c r="W76" s="88"/>
      <c r="X76" s="89"/>
      <c r="Y76" s="67">
        <f t="shared" si="32"/>
        <v>0</v>
      </c>
      <c r="Z76" s="440"/>
      <c r="AA76" s="441"/>
      <c r="AB76" s="441"/>
      <c r="AC76" s="441"/>
      <c r="AD76" s="441"/>
      <c r="AE76" s="441"/>
      <c r="AF76" s="441"/>
      <c r="AG76" s="442"/>
      <c r="AH76" s="90"/>
      <c r="AK76" s="491"/>
      <c r="AL76" s="87"/>
      <c r="AM76" s="88"/>
      <c r="AN76" s="89"/>
      <c r="AO76" s="67">
        <f t="shared" si="33"/>
        <v>0</v>
      </c>
      <c r="AP76" s="440"/>
      <c r="AQ76" s="441"/>
      <c r="AR76" s="441"/>
      <c r="AS76" s="441"/>
      <c r="AT76" s="441"/>
      <c r="AU76" s="441"/>
      <c r="AV76" s="441"/>
      <c r="AW76" s="442"/>
      <c r="AX76" s="90"/>
      <c r="BA76" s="491"/>
      <c r="BB76" s="87"/>
      <c r="BC76" s="88"/>
      <c r="BD76" s="89"/>
      <c r="BE76" s="67">
        <f t="shared" si="34"/>
        <v>0</v>
      </c>
      <c r="BF76" s="440"/>
      <c r="BG76" s="441"/>
      <c r="BH76" s="441"/>
      <c r="BI76" s="441"/>
      <c r="BJ76" s="441"/>
      <c r="BK76" s="441"/>
      <c r="BL76" s="441"/>
      <c r="BM76" s="442"/>
      <c r="BN76" s="90"/>
    </row>
    <row r="77" spans="5:66" ht="15.75" thickBot="1" x14ac:dyDescent="0.3">
      <c r="E77" s="61"/>
      <c r="F77" s="421" t="s">
        <v>43</v>
      </c>
      <c r="G77" s="429"/>
      <c r="H77" s="81">
        <f>SUM(H60:H76)</f>
        <v>0</v>
      </c>
      <c r="I77" s="81">
        <f>SUM(I60:I76)</f>
        <v>8547</v>
      </c>
      <c r="J77" s="430"/>
      <c r="K77" s="430"/>
      <c r="L77" s="430"/>
      <c r="M77" s="430"/>
      <c r="N77" s="430"/>
      <c r="O77" s="430"/>
      <c r="P77" s="430"/>
      <c r="Q77" s="431"/>
      <c r="R77" s="63"/>
      <c r="U77" s="61"/>
      <c r="V77" s="421" t="s">
        <v>43</v>
      </c>
      <c r="W77" s="429"/>
      <c r="X77" s="81">
        <f>SUM(X60:X76)</f>
        <v>0</v>
      </c>
      <c r="Y77" s="81">
        <f>SUM(Y60:Y76)</f>
        <v>0</v>
      </c>
      <c r="Z77" s="430"/>
      <c r="AA77" s="430"/>
      <c r="AB77" s="430"/>
      <c r="AC77" s="430"/>
      <c r="AD77" s="430"/>
      <c r="AE77" s="430"/>
      <c r="AF77" s="430"/>
      <c r="AG77" s="431"/>
      <c r="AH77" s="63"/>
      <c r="AK77" s="61"/>
      <c r="AL77" s="421" t="s">
        <v>43</v>
      </c>
      <c r="AM77" s="429"/>
      <c r="AN77" s="81">
        <f>SUM(AN60:AN76)</f>
        <v>0</v>
      </c>
      <c r="AO77" s="81">
        <f>SUM(AO60:AO76)</f>
        <v>0</v>
      </c>
      <c r="AP77" s="430"/>
      <c r="AQ77" s="430"/>
      <c r="AR77" s="430"/>
      <c r="AS77" s="430"/>
      <c r="AT77" s="430"/>
      <c r="AU77" s="430"/>
      <c r="AV77" s="430"/>
      <c r="AW77" s="431"/>
      <c r="AX77" s="63"/>
      <c r="BA77" s="61"/>
      <c r="BB77" s="421" t="s">
        <v>43</v>
      </c>
      <c r="BC77" s="429"/>
      <c r="BD77" s="81">
        <f>SUM(BD60:BD76)</f>
        <v>0</v>
      </c>
      <c r="BE77" s="81">
        <f>SUM(BE60:BE76)</f>
        <v>0</v>
      </c>
      <c r="BF77" s="430"/>
      <c r="BG77" s="430"/>
      <c r="BH77" s="430"/>
      <c r="BI77" s="430"/>
      <c r="BJ77" s="430"/>
      <c r="BK77" s="430"/>
      <c r="BL77" s="430"/>
      <c r="BM77" s="431"/>
      <c r="BN77" s="63"/>
    </row>
    <row r="78" spans="5:66" ht="15.75" thickBot="1" x14ac:dyDescent="0.3">
      <c r="E78" s="82">
        <v>1</v>
      </c>
      <c r="F78" s="91"/>
      <c r="G78" s="92"/>
      <c r="H78" s="92"/>
      <c r="I78" s="67">
        <f>H78/$E$78</f>
        <v>0</v>
      </c>
      <c r="J78" s="432"/>
      <c r="K78" s="433"/>
      <c r="L78" s="433"/>
      <c r="M78" s="433"/>
      <c r="N78" s="433"/>
      <c r="O78" s="433"/>
      <c r="P78" s="433"/>
      <c r="Q78" s="434"/>
      <c r="R78" s="68"/>
      <c r="U78" s="82">
        <v>1</v>
      </c>
      <c r="V78" s="91"/>
      <c r="W78" s="92"/>
      <c r="X78" s="92"/>
      <c r="Y78" s="67">
        <f>X78/$E$78</f>
        <v>0</v>
      </c>
      <c r="Z78" s="432"/>
      <c r="AA78" s="433"/>
      <c r="AB78" s="433"/>
      <c r="AC78" s="433"/>
      <c r="AD78" s="433"/>
      <c r="AE78" s="433"/>
      <c r="AF78" s="433"/>
      <c r="AG78" s="434"/>
      <c r="AH78" s="68"/>
      <c r="AK78" s="82">
        <v>1</v>
      </c>
      <c r="AL78" s="91"/>
      <c r="AM78" s="92"/>
      <c r="AN78" s="92"/>
      <c r="AO78" s="67">
        <f>AN78/$E$78</f>
        <v>0</v>
      </c>
      <c r="AP78" s="432"/>
      <c r="AQ78" s="433"/>
      <c r="AR78" s="433"/>
      <c r="AS78" s="433"/>
      <c r="AT78" s="433"/>
      <c r="AU78" s="433"/>
      <c r="AV78" s="433"/>
      <c r="AW78" s="434"/>
      <c r="AX78" s="68"/>
      <c r="BA78" s="82">
        <v>1</v>
      </c>
      <c r="BB78" s="91"/>
      <c r="BC78" s="92"/>
      <c r="BD78" s="92"/>
      <c r="BE78" s="67">
        <f>BD78/$E$78</f>
        <v>0</v>
      </c>
      <c r="BF78" s="432"/>
      <c r="BG78" s="433"/>
      <c r="BH78" s="433"/>
      <c r="BI78" s="433"/>
      <c r="BJ78" s="433"/>
      <c r="BK78" s="433"/>
      <c r="BL78" s="433"/>
      <c r="BM78" s="434"/>
      <c r="BN78" s="68"/>
    </row>
    <row r="79" spans="5:66" x14ac:dyDescent="0.25">
      <c r="E79" s="435"/>
      <c r="F79" s="53"/>
      <c r="G79" s="93"/>
      <c r="H79" s="93"/>
      <c r="I79" s="67">
        <f t="shared" ref="I79:I84" si="36">H79/$E$78</f>
        <v>0</v>
      </c>
      <c r="J79" s="437"/>
      <c r="K79" s="438"/>
      <c r="L79" s="438"/>
      <c r="M79" s="438"/>
      <c r="N79" s="438"/>
      <c r="O79" s="438"/>
      <c r="P79" s="438"/>
      <c r="Q79" s="439"/>
      <c r="R79" s="68"/>
      <c r="U79" s="435"/>
      <c r="V79" s="53"/>
      <c r="W79" s="93"/>
      <c r="X79" s="93"/>
      <c r="Y79" s="67">
        <f t="shared" ref="Y79:Y84" si="37">X79/$E$78</f>
        <v>0</v>
      </c>
      <c r="Z79" s="437"/>
      <c r="AA79" s="438"/>
      <c r="AB79" s="438"/>
      <c r="AC79" s="438"/>
      <c r="AD79" s="438"/>
      <c r="AE79" s="438"/>
      <c r="AF79" s="438"/>
      <c r="AG79" s="439"/>
      <c r="AH79" s="68"/>
      <c r="AK79" s="435"/>
      <c r="AL79" s="53"/>
      <c r="AM79" s="93"/>
      <c r="AN79" s="93"/>
      <c r="AO79" s="67">
        <f t="shared" ref="AO79:AO84" si="38">AN79/$E$78</f>
        <v>0</v>
      </c>
      <c r="AP79" s="437"/>
      <c r="AQ79" s="438"/>
      <c r="AR79" s="438"/>
      <c r="AS79" s="438"/>
      <c r="AT79" s="438"/>
      <c r="AU79" s="438"/>
      <c r="AV79" s="438"/>
      <c r="AW79" s="439"/>
      <c r="AX79" s="68"/>
      <c r="BA79" s="435"/>
      <c r="BB79" s="53"/>
      <c r="BC79" s="93"/>
      <c r="BD79" s="93"/>
      <c r="BE79" s="67">
        <f t="shared" ref="BE79:BE84" si="39">BD79/$E$78</f>
        <v>0</v>
      </c>
      <c r="BF79" s="437"/>
      <c r="BG79" s="438"/>
      <c r="BH79" s="438"/>
      <c r="BI79" s="438"/>
      <c r="BJ79" s="438"/>
      <c r="BK79" s="438"/>
      <c r="BL79" s="438"/>
      <c r="BM79" s="439"/>
      <c r="BN79" s="68"/>
    </row>
    <row r="80" spans="5:66" x14ac:dyDescent="0.25">
      <c r="E80" s="436"/>
      <c r="F80" s="53"/>
      <c r="G80" s="93"/>
      <c r="H80" s="93"/>
      <c r="I80" s="67">
        <f t="shared" si="36"/>
        <v>0</v>
      </c>
      <c r="J80" s="437"/>
      <c r="K80" s="438"/>
      <c r="L80" s="438"/>
      <c r="M80" s="438"/>
      <c r="N80" s="438"/>
      <c r="O80" s="438"/>
      <c r="P80" s="438"/>
      <c r="Q80" s="439"/>
      <c r="R80" s="68"/>
      <c r="U80" s="436"/>
      <c r="V80" s="53"/>
      <c r="W80" s="93"/>
      <c r="X80" s="93"/>
      <c r="Y80" s="67">
        <f t="shared" si="37"/>
        <v>0</v>
      </c>
      <c r="Z80" s="437"/>
      <c r="AA80" s="438"/>
      <c r="AB80" s="438"/>
      <c r="AC80" s="438"/>
      <c r="AD80" s="438"/>
      <c r="AE80" s="438"/>
      <c r="AF80" s="438"/>
      <c r="AG80" s="439"/>
      <c r="AH80" s="68"/>
      <c r="AK80" s="436"/>
      <c r="AL80" s="53"/>
      <c r="AM80" s="93"/>
      <c r="AN80" s="93"/>
      <c r="AO80" s="67">
        <f t="shared" si="38"/>
        <v>0</v>
      </c>
      <c r="AP80" s="437"/>
      <c r="AQ80" s="438"/>
      <c r="AR80" s="438"/>
      <c r="AS80" s="438"/>
      <c r="AT80" s="438"/>
      <c r="AU80" s="438"/>
      <c r="AV80" s="438"/>
      <c r="AW80" s="439"/>
      <c r="AX80" s="68"/>
      <c r="BA80" s="436"/>
      <c r="BB80" s="53"/>
      <c r="BC80" s="93"/>
      <c r="BD80" s="93"/>
      <c r="BE80" s="67">
        <f t="shared" si="39"/>
        <v>0</v>
      </c>
      <c r="BF80" s="437"/>
      <c r="BG80" s="438"/>
      <c r="BH80" s="438"/>
      <c r="BI80" s="438"/>
      <c r="BJ80" s="438"/>
      <c r="BK80" s="438"/>
      <c r="BL80" s="438"/>
      <c r="BM80" s="439"/>
      <c r="BN80" s="68"/>
    </row>
    <row r="81" spans="5:66" x14ac:dyDescent="0.25">
      <c r="E81" s="436"/>
      <c r="F81" s="53"/>
      <c r="G81" s="93"/>
      <c r="H81" s="93"/>
      <c r="I81" s="67">
        <f t="shared" si="36"/>
        <v>0</v>
      </c>
      <c r="J81" s="437"/>
      <c r="K81" s="438"/>
      <c r="L81" s="438"/>
      <c r="M81" s="438"/>
      <c r="N81" s="438"/>
      <c r="O81" s="438"/>
      <c r="P81" s="438"/>
      <c r="Q81" s="439"/>
      <c r="R81" s="68"/>
      <c r="U81" s="436"/>
      <c r="V81" s="53"/>
      <c r="W81" s="93"/>
      <c r="X81" s="93"/>
      <c r="Y81" s="67">
        <f t="shared" si="37"/>
        <v>0</v>
      </c>
      <c r="Z81" s="437"/>
      <c r="AA81" s="438"/>
      <c r="AB81" s="438"/>
      <c r="AC81" s="438"/>
      <c r="AD81" s="438"/>
      <c r="AE81" s="438"/>
      <c r="AF81" s="438"/>
      <c r="AG81" s="439"/>
      <c r="AH81" s="68"/>
      <c r="AK81" s="436"/>
      <c r="AL81" s="53"/>
      <c r="AM81" s="93"/>
      <c r="AN81" s="93"/>
      <c r="AO81" s="67">
        <f t="shared" si="38"/>
        <v>0</v>
      </c>
      <c r="AP81" s="437"/>
      <c r="AQ81" s="438"/>
      <c r="AR81" s="438"/>
      <c r="AS81" s="438"/>
      <c r="AT81" s="438"/>
      <c r="AU81" s="438"/>
      <c r="AV81" s="438"/>
      <c r="AW81" s="439"/>
      <c r="AX81" s="68"/>
      <c r="BA81" s="436"/>
      <c r="BB81" s="53"/>
      <c r="BC81" s="93"/>
      <c r="BD81" s="93"/>
      <c r="BE81" s="67">
        <f t="shared" si="39"/>
        <v>0</v>
      </c>
      <c r="BF81" s="437"/>
      <c r="BG81" s="438"/>
      <c r="BH81" s="438"/>
      <c r="BI81" s="438"/>
      <c r="BJ81" s="438"/>
      <c r="BK81" s="438"/>
      <c r="BL81" s="438"/>
      <c r="BM81" s="439"/>
      <c r="BN81" s="68"/>
    </row>
    <row r="82" spans="5:66" x14ac:dyDescent="0.25">
      <c r="E82" s="436"/>
      <c r="F82" s="53"/>
      <c r="G82" s="93"/>
      <c r="H82" s="93"/>
      <c r="I82" s="67">
        <f t="shared" si="36"/>
        <v>0</v>
      </c>
      <c r="J82" s="437"/>
      <c r="K82" s="438"/>
      <c r="L82" s="438"/>
      <c r="M82" s="438"/>
      <c r="N82" s="438"/>
      <c r="O82" s="438"/>
      <c r="P82" s="438"/>
      <c r="Q82" s="439"/>
      <c r="R82" s="68"/>
      <c r="U82" s="436"/>
      <c r="V82" s="53"/>
      <c r="W82" s="93"/>
      <c r="X82" s="93"/>
      <c r="Y82" s="67">
        <f t="shared" si="37"/>
        <v>0</v>
      </c>
      <c r="Z82" s="437"/>
      <c r="AA82" s="438"/>
      <c r="AB82" s="438"/>
      <c r="AC82" s="438"/>
      <c r="AD82" s="438"/>
      <c r="AE82" s="438"/>
      <c r="AF82" s="438"/>
      <c r="AG82" s="439"/>
      <c r="AH82" s="68"/>
      <c r="AK82" s="436"/>
      <c r="AL82" s="53"/>
      <c r="AM82" s="93"/>
      <c r="AN82" s="93"/>
      <c r="AO82" s="67">
        <f t="shared" si="38"/>
        <v>0</v>
      </c>
      <c r="AP82" s="437"/>
      <c r="AQ82" s="438"/>
      <c r="AR82" s="438"/>
      <c r="AS82" s="438"/>
      <c r="AT82" s="438"/>
      <c r="AU82" s="438"/>
      <c r="AV82" s="438"/>
      <c r="AW82" s="439"/>
      <c r="AX82" s="68"/>
      <c r="BA82" s="436"/>
      <c r="BB82" s="53"/>
      <c r="BC82" s="93"/>
      <c r="BD82" s="93"/>
      <c r="BE82" s="67">
        <f t="shared" si="39"/>
        <v>0</v>
      </c>
      <c r="BF82" s="437"/>
      <c r="BG82" s="438"/>
      <c r="BH82" s="438"/>
      <c r="BI82" s="438"/>
      <c r="BJ82" s="438"/>
      <c r="BK82" s="438"/>
      <c r="BL82" s="438"/>
      <c r="BM82" s="439"/>
      <c r="BN82" s="68"/>
    </row>
    <row r="83" spans="5:66" x14ac:dyDescent="0.25">
      <c r="E83" s="436"/>
      <c r="F83" s="53"/>
      <c r="G83" s="93"/>
      <c r="H83" s="93"/>
      <c r="I83" s="67">
        <f t="shared" si="36"/>
        <v>0</v>
      </c>
      <c r="J83" s="437"/>
      <c r="K83" s="438"/>
      <c r="L83" s="438"/>
      <c r="M83" s="438"/>
      <c r="N83" s="438"/>
      <c r="O83" s="438"/>
      <c r="P83" s="438"/>
      <c r="Q83" s="439"/>
      <c r="R83" s="68"/>
      <c r="U83" s="436"/>
      <c r="V83" s="53"/>
      <c r="W83" s="93"/>
      <c r="X83" s="93"/>
      <c r="Y83" s="67">
        <f t="shared" si="37"/>
        <v>0</v>
      </c>
      <c r="Z83" s="437"/>
      <c r="AA83" s="438"/>
      <c r="AB83" s="438"/>
      <c r="AC83" s="438"/>
      <c r="AD83" s="438"/>
      <c r="AE83" s="438"/>
      <c r="AF83" s="438"/>
      <c r="AG83" s="439"/>
      <c r="AH83" s="68"/>
      <c r="AK83" s="436"/>
      <c r="AL83" s="53"/>
      <c r="AM83" s="93"/>
      <c r="AN83" s="93"/>
      <c r="AO83" s="67">
        <f t="shared" si="38"/>
        <v>0</v>
      </c>
      <c r="AP83" s="437"/>
      <c r="AQ83" s="438"/>
      <c r="AR83" s="438"/>
      <c r="AS83" s="438"/>
      <c r="AT83" s="438"/>
      <c r="AU83" s="438"/>
      <c r="AV83" s="438"/>
      <c r="AW83" s="439"/>
      <c r="AX83" s="68"/>
      <c r="BA83" s="436"/>
      <c r="BB83" s="53"/>
      <c r="BC83" s="93"/>
      <c r="BD83" s="93"/>
      <c r="BE83" s="67">
        <f t="shared" si="39"/>
        <v>0</v>
      </c>
      <c r="BF83" s="437"/>
      <c r="BG83" s="438"/>
      <c r="BH83" s="438"/>
      <c r="BI83" s="438"/>
      <c r="BJ83" s="438"/>
      <c r="BK83" s="438"/>
      <c r="BL83" s="438"/>
      <c r="BM83" s="439"/>
      <c r="BN83" s="68"/>
    </row>
    <row r="84" spans="5:66" ht="15.75" thickBot="1" x14ac:dyDescent="0.3">
      <c r="E84" s="436"/>
      <c r="F84" s="94"/>
      <c r="G84" s="95"/>
      <c r="H84" s="95"/>
      <c r="I84" s="67">
        <f t="shared" si="36"/>
        <v>0</v>
      </c>
      <c r="J84" s="440"/>
      <c r="K84" s="441"/>
      <c r="L84" s="441"/>
      <c r="M84" s="441"/>
      <c r="N84" s="441"/>
      <c r="O84" s="441"/>
      <c r="P84" s="441"/>
      <c r="Q84" s="442"/>
      <c r="R84" s="90"/>
      <c r="U84" s="436"/>
      <c r="V84" s="94"/>
      <c r="W84" s="95"/>
      <c r="X84" s="95"/>
      <c r="Y84" s="67">
        <f t="shared" si="37"/>
        <v>0</v>
      </c>
      <c r="Z84" s="440"/>
      <c r="AA84" s="441"/>
      <c r="AB84" s="441"/>
      <c r="AC84" s="441"/>
      <c r="AD84" s="441"/>
      <c r="AE84" s="441"/>
      <c r="AF84" s="441"/>
      <c r="AG84" s="442"/>
      <c r="AH84" s="90"/>
      <c r="AK84" s="436"/>
      <c r="AL84" s="94"/>
      <c r="AM84" s="95"/>
      <c r="AN84" s="95"/>
      <c r="AO84" s="67">
        <f t="shared" si="38"/>
        <v>0</v>
      </c>
      <c r="AP84" s="440"/>
      <c r="AQ84" s="441"/>
      <c r="AR84" s="441"/>
      <c r="AS84" s="441"/>
      <c r="AT84" s="441"/>
      <c r="AU84" s="441"/>
      <c r="AV84" s="441"/>
      <c r="AW84" s="442"/>
      <c r="AX84" s="90"/>
      <c r="BA84" s="436"/>
      <c r="BB84" s="94"/>
      <c r="BC84" s="95"/>
      <c r="BD84" s="95"/>
      <c r="BE84" s="67">
        <f t="shared" si="39"/>
        <v>0</v>
      </c>
      <c r="BF84" s="440"/>
      <c r="BG84" s="441"/>
      <c r="BH84" s="441"/>
      <c r="BI84" s="441"/>
      <c r="BJ84" s="441"/>
      <c r="BK84" s="441"/>
      <c r="BL84" s="441"/>
      <c r="BM84" s="442"/>
      <c r="BN84" s="90"/>
    </row>
    <row r="85" spans="5:66" ht="15.75" thickBot="1" x14ac:dyDescent="0.3">
      <c r="E85" s="61"/>
      <c r="F85" s="421" t="s">
        <v>44</v>
      </c>
      <c r="G85" s="422"/>
      <c r="H85" s="81">
        <f>SUM(H78:H84)</f>
        <v>0</v>
      </c>
      <c r="I85" s="81">
        <f>SUM(I78:I84)</f>
        <v>0</v>
      </c>
      <c r="J85" s="423"/>
      <c r="K85" s="424"/>
      <c r="L85" s="424"/>
      <c r="M85" s="424"/>
      <c r="N85" s="424"/>
      <c r="O85" s="424"/>
      <c r="P85" s="424"/>
      <c r="Q85" s="425"/>
      <c r="R85" s="63"/>
      <c r="U85" s="61"/>
      <c r="V85" s="421" t="s">
        <v>44</v>
      </c>
      <c r="W85" s="422"/>
      <c r="X85" s="81">
        <f>SUM(X78:X84)</f>
        <v>0</v>
      </c>
      <c r="Y85" s="81">
        <f>SUM(Y78:Y84)</f>
        <v>0</v>
      </c>
      <c r="Z85" s="423"/>
      <c r="AA85" s="424"/>
      <c r="AB85" s="424"/>
      <c r="AC85" s="424"/>
      <c r="AD85" s="424"/>
      <c r="AE85" s="424"/>
      <c r="AF85" s="424"/>
      <c r="AG85" s="425"/>
      <c r="AH85" s="63"/>
      <c r="AK85" s="61"/>
      <c r="AL85" s="421" t="s">
        <v>44</v>
      </c>
      <c r="AM85" s="422"/>
      <c r="AN85" s="81">
        <f>SUM(AN78:AN84)</f>
        <v>0</v>
      </c>
      <c r="AO85" s="81">
        <f>SUM(AO78:AO84)</f>
        <v>0</v>
      </c>
      <c r="AP85" s="423"/>
      <c r="AQ85" s="424"/>
      <c r="AR85" s="424"/>
      <c r="AS85" s="424"/>
      <c r="AT85" s="424"/>
      <c r="AU85" s="424"/>
      <c r="AV85" s="424"/>
      <c r="AW85" s="425"/>
      <c r="AX85" s="63"/>
      <c r="BA85" s="61"/>
      <c r="BB85" s="421" t="s">
        <v>44</v>
      </c>
      <c r="BC85" s="422"/>
      <c r="BD85" s="81">
        <f>SUM(BD78:BD84)</f>
        <v>0</v>
      </c>
      <c r="BE85" s="81">
        <f>SUM(BE78:BE84)</f>
        <v>0</v>
      </c>
      <c r="BF85" s="423"/>
      <c r="BG85" s="424"/>
      <c r="BH85" s="424"/>
      <c r="BI85" s="424"/>
      <c r="BJ85" s="424"/>
      <c r="BK85" s="424"/>
      <c r="BL85" s="424"/>
      <c r="BM85" s="425"/>
      <c r="BN85" s="63"/>
    </row>
    <row r="86" spans="5:66" ht="15.75" thickBot="1" x14ac:dyDescent="0.3">
      <c r="E86" s="96"/>
      <c r="F86" s="97"/>
      <c r="G86" s="98"/>
      <c r="H86" s="99">
        <f>SUM(H85,H77,H59,H39)</f>
        <v>0</v>
      </c>
      <c r="I86" s="99">
        <f>SUM(I85,I77,I59,I39)</f>
        <v>19177</v>
      </c>
      <c r="J86" s="426"/>
      <c r="K86" s="427"/>
      <c r="L86" s="427"/>
      <c r="M86" s="427"/>
      <c r="N86" s="427"/>
      <c r="O86" s="427"/>
      <c r="P86" s="427"/>
      <c r="Q86" s="428"/>
      <c r="R86" s="100"/>
      <c r="U86" s="96"/>
      <c r="V86" s="97"/>
      <c r="W86" s="98"/>
      <c r="X86" s="99">
        <f>SUM(X85,X77,X59,X39)</f>
        <v>0</v>
      </c>
      <c r="Y86" s="99">
        <f>SUM(Y85,Y77,Y59,Y39)</f>
        <v>0</v>
      </c>
      <c r="Z86" s="426"/>
      <c r="AA86" s="427"/>
      <c r="AB86" s="427"/>
      <c r="AC86" s="427"/>
      <c r="AD86" s="427"/>
      <c r="AE86" s="427"/>
      <c r="AF86" s="427"/>
      <c r="AG86" s="428"/>
      <c r="AH86" s="100"/>
      <c r="AK86" s="96"/>
      <c r="AL86" s="97"/>
      <c r="AM86" s="98"/>
      <c r="AN86" s="99">
        <f>SUM(AN85,AN77,AN59,AN39)</f>
        <v>0</v>
      </c>
      <c r="AO86" s="99">
        <f>SUM(AO85,AO77,AO59,AO39)</f>
        <v>0</v>
      </c>
      <c r="AP86" s="426"/>
      <c r="AQ86" s="427"/>
      <c r="AR86" s="427"/>
      <c r="AS86" s="427"/>
      <c r="AT86" s="427"/>
      <c r="AU86" s="427"/>
      <c r="AV86" s="427"/>
      <c r="AW86" s="428"/>
      <c r="AX86" s="100"/>
      <c r="BA86" s="96"/>
      <c r="BB86" s="97"/>
      <c r="BC86" s="98"/>
      <c r="BD86" s="99">
        <f>SUM(BD85,BD77,BD59,BD39)</f>
        <v>0</v>
      </c>
      <c r="BE86" s="99">
        <f>SUM(BE85,BE77,BE59,BE39)</f>
        <v>0</v>
      </c>
      <c r="BF86" s="426"/>
      <c r="BG86" s="427"/>
      <c r="BH86" s="427"/>
      <c r="BI86" s="427"/>
      <c r="BJ86" s="427"/>
      <c r="BK86" s="427"/>
      <c r="BL86" s="427"/>
      <c r="BM86" s="428"/>
      <c r="BN86" s="100"/>
    </row>
  </sheetData>
  <mergeCells count="317">
    <mergeCell ref="N3:P3"/>
    <mergeCell ref="Q3:S3"/>
    <mergeCell ref="B5:D5"/>
    <mergeCell ref="E5:S5"/>
    <mergeCell ref="E23:R23"/>
    <mergeCell ref="B3:B4"/>
    <mergeCell ref="C3:C4"/>
    <mergeCell ref="D3:D4"/>
    <mergeCell ref="E3:G3"/>
    <mergeCell ref="H3:J3"/>
    <mergeCell ref="K3:M3"/>
    <mergeCell ref="B19:D19"/>
    <mergeCell ref="J24:Q24"/>
    <mergeCell ref="J25:Q25"/>
    <mergeCell ref="E26:E38"/>
    <mergeCell ref="J26:Q26"/>
    <mergeCell ref="J27:Q27"/>
    <mergeCell ref="J28:Q28"/>
    <mergeCell ref="J29:Q29"/>
    <mergeCell ref="J30:Q30"/>
    <mergeCell ref="J31:Q31"/>
    <mergeCell ref="J32:Q32"/>
    <mergeCell ref="F39:G39"/>
    <mergeCell ref="J39:Q39"/>
    <mergeCell ref="J33:Q33"/>
    <mergeCell ref="J34:Q34"/>
    <mergeCell ref="J35:Q35"/>
    <mergeCell ref="J36:Q36"/>
    <mergeCell ref="J37:Q37"/>
    <mergeCell ref="J38:Q38"/>
    <mergeCell ref="J40:Q40"/>
    <mergeCell ref="J57:Q57"/>
    <mergeCell ref="J60:Q60"/>
    <mergeCell ref="J61:Q61"/>
    <mergeCell ref="J58:Q58"/>
    <mergeCell ref="J49:Q49"/>
    <mergeCell ref="J50:Q50"/>
    <mergeCell ref="J51:Q51"/>
    <mergeCell ref="J52:Q52"/>
    <mergeCell ref="J53:Q53"/>
    <mergeCell ref="J54:Q54"/>
    <mergeCell ref="J42:Q42"/>
    <mergeCell ref="J43:Q43"/>
    <mergeCell ref="J44:Q44"/>
    <mergeCell ref="J45:Q45"/>
    <mergeCell ref="J46:Q46"/>
    <mergeCell ref="J47:Q47"/>
    <mergeCell ref="J48:Q48"/>
    <mergeCell ref="J55:Q55"/>
    <mergeCell ref="J56:Q56"/>
    <mergeCell ref="J74:Q74"/>
    <mergeCell ref="J75:Q75"/>
    <mergeCell ref="J76:Q76"/>
    <mergeCell ref="J65:Q65"/>
    <mergeCell ref="J66:Q66"/>
    <mergeCell ref="J67:Q67"/>
    <mergeCell ref="J68:Q68"/>
    <mergeCell ref="J69:Q69"/>
    <mergeCell ref="J70:Q70"/>
    <mergeCell ref="E41:E58"/>
    <mergeCell ref="J41:Q41"/>
    <mergeCell ref="F85:G85"/>
    <mergeCell ref="J85:Q85"/>
    <mergeCell ref="J86:Q86"/>
    <mergeCell ref="F77:G77"/>
    <mergeCell ref="J77:Q77"/>
    <mergeCell ref="J78:Q78"/>
    <mergeCell ref="E79:E84"/>
    <mergeCell ref="J79:Q79"/>
    <mergeCell ref="J80:Q80"/>
    <mergeCell ref="J81:Q81"/>
    <mergeCell ref="J82:Q82"/>
    <mergeCell ref="J83:Q83"/>
    <mergeCell ref="J84:Q84"/>
    <mergeCell ref="F59:G59"/>
    <mergeCell ref="J59:Q59"/>
    <mergeCell ref="E61:E76"/>
    <mergeCell ref="J62:Q62"/>
    <mergeCell ref="J63:Q63"/>
    <mergeCell ref="J64:Q64"/>
    <mergeCell ref="J71:Q71"/>
    <mergeCell ref="J72:Q72"/>
    <mergeCell ref="J73:Q73"/>
    <mergeCell ref="U3:W3"/>
    <mergeCell ref="X3:Z3"/>
    <mergeCell ref="AA3:AC3"/>
    <mergeCell ref="AD3:AF3"/>
    <mergeCell ref="AG3:AI3"/>
    <mergeCell ref="U5:AI5"/>
    <mergeCell ref="AK3:AM3"/>
    <mergeCell ref="AN3:AP3"/>
    <mergeCell ref="AQ3:AS3"/>
    <mergeCell ref="AT3:AV3"/>
    <mergeCell ref="AW3:AY3"/>
    <mergeCell ref="AK5:AY5"/>
    <mergeCell ref="BA3:BC3"/>
    <mergeCell ref="BD3:BF3"/>
    <mergeCell ref="BG3:BI3"/>
    <mergeCell ref="BJ3:BL3"/>
    <mergeCell ref="BM3:BO3"/>
    <mergeCell ref="BA5:BO5"/>
    <mergeCell ref="U23:AH23"/>
    <mergeCell ref="Z24:AG24"/>
    <mergeCell ref="Z25:AG25"/>
    <mergeCell ref="U26:U38"/>
    <mergeCell ref="Z26:AG26"/>
    <mergeCell ref="Z27:AG27"/>
    <mergeCell ref="Z28:AG28"/>
    <mergeCell ref="Z29:AG29"/>
    <mergeCell ref="Z30:AG30"/>
    <mergeCell ref="Z31:AG31"/>
    <mergeCell ref="Z32:AG32"/>
    <mergeCell ref="Z33:AG33"/>
    <mergeCell ref="Z34:AG34"/>
    <mergeCell ref="Z35:AG35"/>
    <mergeCell ref="Z36:AG36"/>
    <mergeCell ref="Z37:AG37"/>
    <mergeCell ref="Z38:AG38"/>
    <mergeCell ref="V39:W39"/>
    <mergeCell ref="Z39:AG39"/>
    <mergeCell ref="Z40:AG40"/>
    <mergeCell ref="U41:U58"/>
    <mergeCell ref="Z41:AG41"/>
    <mergeCell ref="Z42:AG42"/>
    <mergeCell ref="Z43:AG43"/>
    <mergeCell ref="Z44:AG44"/>
    <mergeCell ref="Z45:AG45"/>
    <mergeCell ref="Z46:AG46"/>
    <mergeCell ref="Z47:AG47"/>
    <mergeCell ref="Z48:AG48"/>
    <mergeCell ref="Z49:AG49"/>
    <mergeCell ref="Z50:AG50"/>
    <mergeCell ref="Z51:AG51"/>
    <mergeCell ref="Z52:AG52"/>
    <mergeCell ref="Z53:AG53"/>
    <mergeCell ref="Z54:AG54"/>
    <mergeCell ref="Z55:AG55"/>
    <mergeCell ref="Z56:AG56"/>
    <mergeCell ref="Z57:AG57"/>
    <mergeCell ref="Z58:AG58"/>
    <mergeCell ref="V59:W59"/>
    <mergeCell ref="Z59:AG59"/>
    <mergeCell ref="Z60:AG60"/>
    <mergeCell ref="U61:U76"/>
    <mergeCell ref="Z61:AG61"/>
    <mergeCell ref="Z62:AG62"/>
    <mergeCell ref="Z63:AG63"/>
    <mergeCell ref="Z64:AG64"/>
    <mergeCell ref="Z65:AG65"/>
    <mergeCell ref="Z66:AG66"/>
    <mergeCell ref="Z67:AG67"/>
    <mergeCell ref="Z68:AG68"/>
    <mergeCell ref="Z69:AG69"/>
    <mergeCell ref="Z70:AG70"/>
    <mergeCell ref="Z71:AG71"/>
    <mergeCell ref="Z72:AG72"/>
    <mergeCell ref="Z73:AG73"/>
    <mergeCell ref="Z74:AG74"/>
    <mergeCell ref="Z75:AG75"/>
    <mergeCell ref="Z76:AG76"/>
    <mergeCell ref="V77:W77"/>
    <mergeCell ref="Z77:AG77"/>
    <mergeCell ref="Z78:AG78"/>
    <mergeCell ref="U79:U84"/>
    <mergeCell ref="Z79:AG79"/>
    <mergeCell ref="Z80:AG80"/>
    <mergeCell ref="Z81:AG81"/>
    <mergeCell ref="Z82:AG82"/>
    <mergeCell ref="Z83:AG83"/>
    <mergeCell ref="Z84:AG84"/>
    <mergeCell ref="V85:W85"/>
    <mergeCell ref="Z85:AG85"/>
    <mergeCell ref="Z86:AG86"/>
    <mergeCell ref="AK23:AX23"/>
    <mergeCell ref="AP24:AW24"/>
    <mergeCell ref="AP25:AW25"/>
    <mergeCell ref="AK26:AK38"/>
    <mergeCell ref="AP26:AW26"/>
    <mergeCell ref="AP27:AW27"/>
    <mergeCell ref="AP28:AW28"/>
    <mergeCell ref="AP29:AW29"/>
    <mergeCell ref="AP30:AW30"/>
    <mergeCell ref="AP31:AW31"/>
    <mergeCell ref="AP32:AW32"/>
    <mergeCell ref="AP33:AW33"/>
    <mergeCell ref="AP34:AW34"/>
    <mergeCell ref="AP35:AW35"/>
    <mergeCell ref="AP36:AW36"/>
    <mergeCell ref="AP37:AW37"/>
    <mergeCell ref="AP38:AW38"/>
    <mergeCell ref="AL39:AM39"/>
    <mergeCell ref="AP39:AW39"/>
    <mergeCell ref="AP40:AW40"/>
    <mergeCell ref="AK41:AK58"/>
    <mergeCell ref="AP41:AW41"/>
    <mergeCell ref="AP42:AW42"/>
    <mergeCell ref="AP43:AW43"/>
    <mergeCell ref="AP44:AW44"/>
    <mergeCell ref="AP45:AW45"/>
    <mergeCell ref="AP46:AW46"/>
    <mergeCell ref="AP47:AW47"/>
    <mergeCell ref="AP48:AW48"/>
    <mergeCell ref="AP49:AW49"/>
    <mergeCell ref="AP50:AW50"/>
    <mergeCell ref="AP51:AW51"/>
    <mergeCell ref="AP52:AW52"/>
    <mergeCell ref="AP53:AW53"/>
    <mergeCell ref="AP54:AW54"/>
    <mergeCell ref="AP55:AW55"/>
    <mergeCell ref="AP56:AW56"/>
    <mergeCell ref="AP57:AW57"/>
    <mergeCell ref="AP58:AW58"/>
    <mergeCell ref="AL59:AM59"/>
    <mergeCell ref="AP59:AW59"/>
    <mergeCell ref="AP60:AW60"/>
    <mergeCell ref="AK61:AK76"/>
    <mergeCell ref="AP61:AW61"/>
    <mergeCell ref="AP62:AW62"/>
    <mergeCell ref="AP63:AW63"/>
    <mergeCell ref="AP64:AW64"/>
    <mergeCell ref="AP65:AW65"/>
    <mergeCell ref="AP66:AW66"/>
    <mergeCell ref="AP67:AW67"/>
    <mergeCell ref="AP68:AW68"/>
    <mergeCell ref="AP69:AW69"/>
    <mergeCell ref="AP70:AW70"/>
    <mergeCell ref="AP71:AW71"/>
    <mergeCell ref="AP72:AW72"/>
    <mergeCell ref="AP73:AW73"/>
    <mergeCell ref="AP74:AW74"/>
    <mergeCell ref="AP75:AW75"/>
    <mergeCell ref="AP76:AW76"/>
    <mergeCell ref="AL77:AM77"/>
    <mergeCell ref="AP77:AW77"/>
    <mergeCell ref="AP78:AW78"/>
    <mergeCell ref="AK79:AK84"/>
    <mergeCell ref="AP79:AW79"/>
    <mergeCell ref="AP80:AW80"/>
    <mergeCell ref="AP81:AW81"/>
    <mergeCell ref="AP82:AW82"/>
    <mergeCell ref="AP83:AW83"/>
    <mergeCell ref="AP84:AW84"/>
    <mergeCell ref="AL85:AM85"/>
    <mergeCell ref="AP85:AW85"/>
    <mergeCell ref="AP86:AW86"/>
    <mergeCell ref="BA23:BN23"/>
    <mergeCell ref="BF24:BM24"/>
    <mergeCell ref="BF25:BM25"/>
    <mergeCell ref="BA26:BA38"/>
    <mergeCell ref="BF26:BM26"/>
    <mergeCell ref="BF27:BM27"/>
    <mergeCell ref="BF28:BM28"/>
    <mergeCell ref="BF29:BM29"/>
    <mergeCell ref="BF30:BM30"/>
    <mergeCell ref="BF31:BM31"/>
    <mergeCell ref="BF32:BM32"/>
    <mergeCell ref="BF33:BM33"/>
    <mergeCell ref="BF34:BM34"/>
    <mergeCell ref="BF35:BM35"/>
    <mergeCell ref="BF36:BM36"/>
    <mergeCell ref="BF37:BM37"/>
    <mergeCell ref="BF38:BM38"/>
    <mergeCell ref="BB39:BC39"/>
    <mergeCell ref="BF39:BM39"/>
    <mergeCell ref="BF40:BM40"/>
    <mergeCell ref="BA41:BA58"/>
    <mergeCell ref="BF41:BM41"/>
    <mergeCell ref="BF42:BM42"/>
    <mergeCell ref="BF43:BM43"/>
    <mergeCell ref="BF44:BM44"/>
    <mergeCell ref="BF45:BM45"/>
    <mergeCell ref="BF46:BM46"/>
    <mergeCell ref="BF47:BM47"/>
    <mergeCell ref="BF48:BM48"/>
    <mergeCell ref="BF49:BM49"/>
    <mergeCell ref="BF50:BM50"/>
    <mergeCell ref="BF51:BM51"/>
    <mergeCell ref="BF52:BM52"/>
    <mergeCell ref="BF53:BM53"/>
    <mergeCell ref="BF54:BM54"/>
    <mergeCell ref="BF55:BM55"/>
    <mergeCell ref="BF56:BM56"/>
    <mergeCell ref="BF57:BM57"/>
    <mergeCell ref="BF58:BM58"/>
    <mergeCell ref="BB59:BC59"/>
    <mergeCell ref="BF59:BM59"/>
    <mergeCell ref="BF60:BM60"/>
    <mergeCell ref="BA61:BA76"/>
    <mergeCell ref="BF61:BM61"/>
    <mergeCell ref="BF62:BM62"/>
    <mergeCell ref="BF63:BM63"/>
    <mergeCell ref="BF64:BM64"/>
    <mergeCell ref="BF65:BM65"/>
    <mergeCell ref="BF66:BM66"/>
    <mergeCell ref="BF67:BM67"/>
    <mergeCell ref="BF68:BM68"/>
    <mergeCell ref="BF69:BM69"/>
    <mergeCell ref="BF70:BM70"/>
    <mergeCell ref="BF71:BM71"/>
    <mergeCell ref="BF72:BM72"/>
    <mergeCell ref="BF73:BM73"/>
    <mergeCell ref="BF74:BM74"/>
    <mergeCell ref="BF75:BM75"/>
    <mergeCell ref="BB85:BC85"/>
    <mergeCell ref="BF85:BM85"/>
    <mergeCell ref="BF86:BM86"/>
    <mergeCell ref="BF76:BM76"/>
    <mergeCell ref="BB77:BC77"/>
    <mergeCell ref="BF77:BM77"/>
    <mergeCell ref="BF78:BM78"/>
    <mergeCell ref="BA79:BA84"/>
    <mergeCell ref="BF79:BM79"/>
    <mergeCell ref="BF80:BM80"/>
    <mergeCell ref="BF81:BM81"/>
    <mergeCell ref="BF82:BM82"/>
    <mergeCell ref="BF83:BM83"/>
    <mergeCell ref="BF84:BM84"/>
  </mergeCells>
  <dataValidations count="1">
    <dataValidation type="list" allowBlank="1" showInputMessage="1" showErrorMessage="1" sqref="BN78:BN84 AH25:AH38 R78:R84 AH60:AH76 AH78:AH84 AX60:AX76 AX78:AX84 BN60:BN76 R40:R58 AX25:AX38 BN25:BN38 R25:R38 BN40:BN58 AX40:AX58 AH40:AH58 R60:R76" xr:uid="{00000000-0002-0000-0600-000000000000}">
      <formula1>$E$21:$M$21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BO47"/>
  <sheetViews>
    <sheetView zoomScale="85" zoomScaleNormal="85" workbookViewId="0">
      <selection activeCell="Q8" sqref="Q8"/>
    </sheetView>
  </sheetViews>
  <sheetFormatPr baseColWidth="10" defaultColWidth="11.42578125" defaultRowHeight="15" x14ac:dyDescent="0.25"/>
  <cols>
    <col min="1" max="1" width="11.42578125" style="1"/>
    <col min="2" max="2" width="7" style="1" customWidth="1"/>
    <col min="3" max="3" width="31.42578125" style="1" customWidth="1"/>
    <col min="4" max="4" width="11.42578125" style="1"/>
    <col min="5" max="5" width="11" style="1" customWidth="1"/>
    <col min="6" max="6" width="12.140625" style="1" customWidth="1"/>
    <col min="7" max="8" width="11" style="1" customWidth="1"/>
    <col min="9" max="9" width="11.7109375" style="1" customWidth="1"/>
    <col min="10" max="11" width="11" style="1" customWidth="1"/>
    <col min="12" max="12" width="11.85546875" style="1" customWidth="1"/>
    <col min="13" max="13" width="11" style="1" customWidth="1"/>
    <col min="14" max="14" width="12" style="1" customWidth="1"/>
    <col min="15" max="15" width="11" style="1" customWidth="1"/>
    <col min="16" max="16" width="13" style="1" customWidth="1"/>
    <col min="17" max="19" width="12.7109375" style="1" customWidth="1"/>
    <col min="20" max="20" width="5" style="202" customWidth="1"/>
    <col min="21" max="35" width="11.42578125" style="1"/>
    <col min="36" max="36" width="4.85546875" style="202" customWidth="1"/>
    <col min="37" max="51" width="11.42578125" style="1"/>
    <col min="52" max="52" width="5.5703125" style="202" customWidth="1"/>
    <col min="53" max="16384" width="11.42578125" style="1"/>
  </cols>
  <sheetData>
    <row r="2" spans="2:67" ht="14.45" thickBot="1" x14ac:dyDescent="0.3"/>
    <row r="3" spans="2:67" ht="15.75" thickBot="1" x14ac:dyDescent="0.3">
      <c r="B3" s="383" t="s">
        <v>2</v>
      </c>
      <c r="C3" s="388" t="s">
        <v>3</v>
      </c>
      <c r="D3" s="378" t="s">
        <v>4</v>
      </c>
      <c r="E3" s="380" t="s">
        <v>103</v>
      </c>
      <c r="F3" s="381"/>
      <c r="G3" s="382"/>
      <c r="H3" s="372" t="s">
        <v>104</v>
      </c>
      <c r="I3" s="373"/>
      <c r="J3" s="374"/>
      <c r="K3" s="372" t="s">
        <v>105</v>
      </c>
      <c r="L3" s="373"/>
      <c r="M3" s="374"/>
      <c r="N3" s="372" t="s">
        <v>106</v>
      </c>
      <c r="O3" s="373"/>
      <c r="P3" s="374"/>
      <c r="Q3" s="356" t="s">
        <v>5</v>
      </c>
      <c r="R3" s="357"/>
      <c r="S3" s="358"/>
      <c r="U3" s="380" t="s">
        <v>107</v>
      </c>
      <c r="V3" s="381"/>
      <c r="W3" s="382"/>
      <c r="X3" s="372" t="s">
        <v>108</v>
      </c>
      <c r="Y3" s="373"/>
      <c r="Z3" s="374"/>
      <c r="AA3" s="372" t="s">
        <v>109</v>
      </c>
      <c r="AB3" s="373"/>
      <c r="AC3" s="374"/>
      <c r="AD3" s="372" t="s">
        <v>110</v>
      </c>
      <c r="AE3" s="373"/>
      <c r="AF3" s="374"/>
      <c r="AG3" s="356" t="s">
        <v>5</v>
      </c>
      <c r="AH3" s="357"/>
      <c r="AI3" s="358"/>
      <c r="AK3" s="380" t="s">
        <v>111</v>
      </c>
      <c r="AL3" s="381"/>
      <c r="AM3" s="382"/>
      <c r="AN3" s="372" t="s">
        <v>112</v>
      </c>
      <c r="AO3" s="373"/>
      <c r="AP3" s="374"/>
      <c r="AQ3" s="372" t="s">
        <v>113</v>
      </c>
      <c r="AR3" s="373"/>
      <c r="AS3" s="374"/>
      <c r="AT3" s="372" t="s">
        <v>114</v>
      </c>
      <c r="AU3" s="373"/>
      <c r="AV3" s="374"/>
      <c r="AW3" s="356" t="s">
        <v>5</v>
      </c>
      <c r="AX3" s="357"/>
      <c r="AY3" s="358"/>
      <c r="BA3" s="380" t="s">
        <v>115</v>
      </c>
      <c r="BB3" s="381"/>
      <c r="BC3" s="382"/>
      <c r="BD3" s="372" t="s">
        <v>116</v>
      </c>
      <c r="BE3" s="373"/>
      <c r="BF3" s="374"/>
      <c r="BG3" s="372" t="s">
        <v>117</v>
      </c>
      <c r="BH3" s="373"/>
      <c r="BI3" s="374"/>
      <c r="BJ3" s="372" t="s">
        <v>118</v>
      </c>
      <c r="BK3" s="373"/>
      <c r="BL3" s="374"/>
      <c r="BM3" s="356" t="s">
        <v>5</v>
      </c>
      <c r="BN3" s="357"/>
      <c r="BO3" s="358"/>
    </row>
    <row r="4" spans="2:67" ht="15.75" thickBot="1" x14ac:dyDescent="0.3">
      <c r="B4" s="384"/>
      <c r="C4" s="389"/>
      <c r="D4" s="379"/>
      <c r="E4" s="3" t="s">
        <v>6</v>
      </c>
      <c r="F4" s="4" t="s">
        <v>7</v>
      </c>
      <c r="G4" s="5" t="s">
        <v>8</v>
      </c>
      <c r="H4" s="3" t="s">
        <v>6</v>
      </c>
      <c r="I4" s="4" t="s">
        <v>7</v>
      </c>
      <c r="J4" s="5" t="s">
        <v>8</v>
      </c>
      <c r="K4" s="3" t="s">
        <v>6</v>
      </c>
      <c r="L4" s="4" t="s">
        <v>7</v>
      </c>
      <c r="M4" s="6" t="s">
        <v>8</v>
      </c>
      <c r="N4" s="3" t="s">
        <v>6</v>
      </c>
      <c r="O4" s="4" t="s">
        <v>7</v>
      </c>
      <c r="P4" s="6" t="s">
        <v>8</v>
      </c>
      <c r="Q4" s="7" t="s">
        <v>6</v>
      </c>
      <c r="R4" s="8" t="s">
        <v>7</v>
      </c>
      <c r="S4" s="9" t="s">
        <v>8</v>
      </c>
      <c r="U4" s="3" t="s">
        <v>6</v>
      </c>
      <c r="V4" s="4" t="s">
        <v>7</v>
      </c>
      <c r="W4" s="5" t="s">
        <v>8</v>
      </c>
      <c r="X4" s="3" t="s">
        <v>6</v>
      </c>
      <c r="Y4" s="4" t="s">
        <v>7</v>
      </c>
      <c r="Z4" s="5" t="s">
        <v>8</v>
      </c>
      <c r="AA4" s="3" t="s">
        <v>6</v>
      </c>
      <c r="AB4" s="4" t="s">
        <v>7</v>
      </c>
      <c r="AC4" s="6" t="s">
        <v>8</v>
      </c>
      <c r="AD4" s="3" t="s">
        <v>6</v>
      </c>
      <c r="AE4" s="4" t="s">
        <v>7</v>
      </c>
      <c r="AF4" s="6" t="s">
        <v>8</v>
      </c>
      <c r="AG4" s="7" t="s">
        <v>6</v>
      </c>
      <c r="AH4" s="8" t="s">
        <v>7</v>
      </c>
      <c r="AI4" s="9" t="s">
        <v>8</v>
      </c>
      <c r="AK4" s="3" t="s">
        <v>6</v>
      </c>
      <c r="AL4" s="4" t="s">
        <v>7</v>
      </c>
      <c r="AM4" s="5" t="s">
        <v>8</v>
      </c>
      <c r="AN4" s="3" t="s">
        <v>6</v>
      </c>
      <c r="AO4" s="4" t="s">
        <v>7</v>
      </c>
      <c r="AP4" s="5" t="s">
        <v>8</v>
      </c>
      <c r="AQ4" s="3" t="s">
        <v>6</v>
      </c>
      <c r="AR4" s="4" t="s">
        <v>7</v>
      </c>
      <c r="AS4" s="6" t="s">
        <v>8</v>
      </c>
      <c r="AT4" s="3" t="s">
        <v>6</v>
      </c>
      <c r="AU4" s="4" t="s">
        <v>7</v>
      </c>
      <c r="AV4" s="6" t="s">
        <v>8</v>
      </c>
      <c r="AW4" s="7" t="s">
        <v>6</v>
      </c>
      <c r="AX4" s="8" t="s">
        <v>7</v>
      </c>
      <c r="AY4" s="9" t="s">
        <v>8</v>
      </c>
      <c r="BA4" s="3" t="s">
        <v>6</v>
      </c>
      <c r="BB4" s="4" t="s">
        <v>7</v>
      </c>
      <c r="BC4" s="5" t="s">
        <v>8</v>
      </c>
      <c r="BD4" s="3" t="s">
        <v>6</v>
      </c>
      <c r="BE4" s="4" t="s">
        <v>7</v>
      </c>
      <c r="BF4" s="5" t="s">
        <v>8</v>
      </c>
      <c r="BG4" s="3" t="s">
        <v>6</v>
      </c>
      <c r="BH4" s="4" t="s">
        <v>7</v>
      </c>
      <c r="BI4" s="6" t="s">
        <v>8</v>
      </c>
      <c r="BJ4" s="3" t="s">
        <v>6</v>
      </c>
      <c r="BK4" s="4" t="s">
        <v>7</v>
      </c>
      <c r="BL4" s="6" t="s">
        <v>8</v>
      </c>
      <c r="BM4" s="7" t="s">
        <v>6</v>
      </c>
      <c r="BN4" s="8" t="s">
        <v>7</v>
      </c>
      <c r="BO4" s="9" t="s">
        <v>8</v>
      </c>
    </row>
    <row r="5" spans="2:67" ht="14.45" thickBot="1" x14ac:dyDescent="0.3">
      <c r="B5" s="359" t="s">
        <v>20</v>
      </c>
      <c r="C5" s="360"/>
      <c r="D5" s="361"/>
      <c r="E5" s="352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4"/>
      <c r="U5" s="365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7"/>
      <c r="AK5" s="365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7"/>
      <c r="BA5" s="365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7"/>
    </row>
    <row r="6" spans="2:67" ht="31.15" x14ac:dyDescent="0.3">
      <c r="B6" s="112" t="s">
        <v>91</v>
      </c>
      <c r="C6" s="173" t="s">
        <v>89</v>
      </c>
      <c r="D6" s="113"/>
      <c r="E6" s="114">
        <f>3000/4</f>
        <v>750</v>
      </c>
      <c r="F6" s="115">
        <f>SUMIF($R$21:$R$25,B6,$I$21:$I$25)</f>
        <v>500</v>
      </c>
      <c r="G6" s="104">
        <f t="shared" ref="G6:G15" si="0">E6-F6</f>
        <v>250</v>
      </c>
      <c r="H6" s="114">
        <f>3000/4</f>
        <v>750</v>
      </c>
      <c r="I6" s="115">
        <f>SUMIF($R$27:$R$30,B6,$I$27:$I$30)</f>
        <v>1000</v>
      </c>
      <c r="J6" s="104">
        <f t="shared" ref="J6:J13" si="1">H6-I6</f>
        <v>-250</v>
      </c>
      <c r="K6" s="114">
        <f>3000/4</f>
        <v>750</v>
      </c>
      <c r="L6" s="115">
        <f>SUMIF($R$32:$R$37,B6,$I$32:$I$37)</f>
        <v>500</v>
      </c>
      <c r="M6" s="104">
        <f t="shared" ref="M6:M13" si="2">K6-L6</f>
        <v>250</v>
      </c>
      <c r="N6" s="114">
        <f>3000/4</f>
        <v>750</v>
      </c>
      <c r="O6" s="115"/>
      <c r="P6" s="104">
        <f t="shared" ref="P6:P13" si="3">N6-O6</f>
        <v>750</v>
      </c>
      <c r="Q6" s="106">
        <f t="shared" ref="Q6:R12" si="4">N6+K6+H6+E6</f>
        <v>3000</v>
      </c>
      <c r="R6" s="107">
        <f t="shared" si="4"/>
        <v>2000</v>
      </c>
      <c r="S6" s="108">
        <f t="shared" ref="S6:S12" si="5">Q6-R6</f>
        <v>1000</v>
      </c>
      <c r="U6" s="114">
        <f>3000/4</f>
        <v>750</v>
      </c>
      <c r="V6" s="115"/>
      <c r="W6" s="104">
        <f t="shared" ref="W6:W15" si="6">U6-V6</f>
        <v>750</v>
      </c>
      <c r="X6" s="114">
        <f>3000/4</f>
        <v>750</v>
      </c>
      <c r="Y6" s="115"/>
      <c r="Z6" s="104">
        <f t="shared" ref="Z6:Z15" si="7">X6-Y6</f>
        <v>750</v>
      </c>
      <c r="AA6" s="114">
        <f>3000/4</f>
        <v>750</v>
      </c>
      <c r="AB6" s="115"/>
      <c r="AC6" s="104">
        <f t="shared" ref="AC6:AC15" si="8">AA6-AB6</f>
        <v>750</v>
      </c>
      <c r="AD6" s="114">
        <f>3000/4</f>
        <v>750</v>
      </c>
      <c r="AE6" s="115"/>
      <c r="AF6" s="104">
        <f t="shared" ref="AF6:AF15" si="9">AD6-AE6</f>
        <v>750</v>
      </c>
      <c r="AG6" s="106">
        <f t="shared" ref="AG6:AH12" si="10">AD6+AA6+X6+U6</f>
        <v>3000</v>
      </c>
      <c r="AH6" s="107">
        <f t="shared" si="10"/>
        <v>0</v>
      </c>
      <c r="AI6" s="108">
        <f t="shared" ref="AI6:AI15" si="11">AG6-AH6</f>
        <v>3000</v>
      </c>
      <c r="AK6" s="114">
        <f>3000/4</f>
        <v>750</v>
      </c>
      <c r="AL6" s="115"/>
      <c r="AM6" s="104">
        <f t="shared" ref="AM6:AM15" si="12">AK6-AL6</f>
        <v>750</v>
      </c>
      <c r="AN6" s="114">
        <f>3000/4</f>
        <v>750</v>
      </c>
      <c r="AO6" s="115"/>
      <c r="AP6" s="104">
        <f t="shared" ref="AP6:AP15" si="13">AN6-AO6</f>
        <v>750</v>
      </c>
      <c r="AQ6" s="114">
        <f>3000/4</f>
        <v>750</v>
      </c>
      <c r="AR6" s="115"/>
      <c r="AS6" s="104">
        <f t="shared" ref="AS6:AS15" si="14">AQ6-AR6</f>
        <v>750</v>
      </c>
      <c r="AT6" s="114">
        <f>3000/4</f>
        <v>750</v>
      </c>
      <c r="AU6" s="115"/>
      <c r="AV6" s="104">
        <f t="shared" ref="AV6:AV15" si="15">AT6-AU6</f>
        <v>750</v>
      </c>
      <c r="AW6" s="106">
        <f t="shared" ref="AW6:AX12" si="16">AT6+AQ6+AN6+AK6</f>
        <v>3000</v>
      </c>
      <c r="AX6" s="107">
        <f t="shared" si="16"/>
        <v>0</v>
      </c>
      <c r="AY6" s="108">
        <f t="shared" ref="AY6:AY15" si="17">AW6-AX6</f>
        <v>3000</v>
      </c>
      <c r="BA6" s="114">
        <f>3000/4</f>
        <v>750</v>
      </c>
      <c r="BB6" s="115"/>
      <c r="BC6" s="104">
        <f t="shared" ref="BC6:BC15" si="18">BA6-BB6</f>
        <v>750</v>
      </c>
      <c r="BD6" s="114">
        <f>3000/4</f>
        <v>750</v>
      </c>
      <c r="BE6" s="115"/>
      <c r="BF6" s="104">
        <f t="shared" ref="BF6:BF15" si="19">BD6-BE6</f>
        <v>750</v>
      </c>
      <c r="BG6" s="114">
        <f>3000/4</f>
        <v>750</v>
      </c>
      <c r="BH6" s="115"/>
      <c r="BI6" s="104">
        <f t="shared" ref="BI6:BI15" si="20">BG6-BH6</f>
        <v>750</v>
      </c>
      <c r="BJ6" s="114">
        <f>3000/4</f>
        <v>750</v>
      </c>
      <c r="BK6" s="115"/>
      <c r="BL6" s="104">
        <f t="shared" ref="BL6:BL15" si="21">BJ6-BK6</f>
        <v>750</v>
      </c>
      <c r="BM6" s="106">
        <f t="shared" ref="BM6:BN12" si="22">BJ6+BG6+BD6+BA6</f>
        <v>3000</v>
      </c>
      <c r="BN6" s="107">
        <f t="shared" si="22"/>
        <v>0</v>
      </c>
      <c r="BO6" s="108">
        <f t="shared" ref="BO6:BO15" si="23">BM6-BN6</f>
        <v>3000</v>
      </c>
    </row>
    <row r="7" spans="2:67" ht="15.6" x14ac:dyDescent="0.3">
      <c r="B7" s="112" t="s">
        <v>92</v>
      </c>
      <c r="C7" s="173" t="s">
        <v>90</v>
      </c>
      <c r="D7" s="26"/>
      <c r="E7" s="27">
        <f>360/4</f>
        <v>90</v>
      </c>
      <c r="F7" s="115">
        <f>SUMIF($R$21:$R$25,B7,$I$21:$I$25)</f>
        <v>87</v>
      </c>
      <c r="G7" s="23">
        <f t="shared" si="0"/>
        <v>3</v>
      </c>
      <c r="H7" s="27">
        <f>360/4</f>
        <v>90</v>
      </c>
      <c r="I7" s="115">
        <f>SUMIF($R$27:$R$29,B7,$I$27:$I$29)</f>
        <v>0</v>
      </c>
      <c r="J7" s="23">
        <f t="shared" si="1"/>
        <v>90</v>
      </c>
      <c r="K7" s="27">
        <v>0</v>
      </c>
      <c r="L7" s="115">
        <f>SUMIF($R$32:$R$37,B7,$I$32:$I$37)</f>
        <v>93</v>
      </c>
      <c r="M7" s="23">
        <f t="shared" si="2"/>
        <v>-93</v>
      </c>
      <c r="N7" s="27">
        <v>0</v>
      </c>
      <c r="O7" s="28"/>
      <c r="P7" s="23">
        <f t="shared" si="3"/>
        <v>0</v>
      </c>
      <c r="Q7" s="21">
        <f t="shared" si="4"/>
        <v>180</v>
      </c>
      <c r="R7" s="22">
        <f t="shared" si="4"/>
        <v>180</v>
      </c>
      <c r="S7" s="25">
        <f t="shared" si="5"/>
        <v>0</v>
      </c>
      <c r="U7" s="27">
        <v>0</v>
      </c>
      <c r="V7" s="28"/>
      <c r="W7" s="23">
        <f t="shared" si="6"/>
        <v>0</v>
      </c>
      <c r="X7" s="27">
        <v>0</v>
      </c>
      <c r="Y7" s="28"/>
      <c r="Z7" s="23">
        <f t="shared" si="7"/>
        <v>0</v>
      </c>
      <c r="AA7" s="27">
        <v>0</v>
      </c>
      <c r="AB7" s="28"/>
      <c r="AC7" s="23">
        <f t="shared" si="8"/>
        <v>0</v>
      </c>
      <c r="AD7" s="27">
        <v>0</v>
      </c>
      <c r="AE7" s="28"/>
      <c r="AF7" s="23">
        <f t="shared" si="9"/>
        <v>0</v>
      </c>
      <c r="AG7" s="21">
        <f t="shared" si="10"/>
        <v>0</v>
      </c>
      <c r="AH7" s="22">
        <f t="shared" si="10"/>
        <v>0</v>
      </c>
      <c r="AI7" s="25">
        <f t="shared" si="11"/>
        <v>0</v>
      </c>
      <c r="AK7" s="27">
        <v>0</v>
      </c>
      <c r="AL7" s="28"/>
      <c r="AM7" s="23">
        <f t="shared" si="12"/>
        <v>0</v>
      </c>
      <c r="AN7" s="27">
        <v>0</v>
      </c>
      <c r="AO7" s="28"/>
      <c r="AP7" s="23">
        <f t="shared" si="13"/>
        <v>0</v>
      </c>
      <c r="AQ7" s="27">
        <v>0</v>
      </c>
      <c r="AR7" s="28"/>
      <c r="AS7" s="23">
        <f t="shared" si="14"/>
        <v>0</v>
      </c>
      <c r="AT7" s="27">
        <v>0</v>
      </c>
      <c r="AU7" s="28"/>
      <c r="AV7" s="23">
        <f t="shared" si="15"/>
        <v>0</v>
      </c>
      <c r="AW7" s="21">
        <f t="shared" si="16"/>
        <v>0</v>
      </c>
      <c r="AX7" s="22">
        <f t="shared" si="16"/>
        <v>0</v>
      </c>
      <c r="AY7" s="25">
        <f t="shared" si="17"/>
        <v>0</v>
      </c>
      <c r="BA7" s="27">
        <v>0</v>
      </c>
      <c r="BB7" s="28"/>
      <c r="BC7" s="23">
        <f t="shared" si="18"/>
        <v>0</v>
      </c>
      <c r="BD7" s="27">
        <v>0</v>
      </c>
      <c r="BE7" s="28"/>
      <c r="BF7" s="23">
        <f t="shared" si="19"/>
        <v>0</v>
      </c>
      <c r="BG7" s="27">
        <v>0</v>
      </c>
      <c r="BH7" s="28"/>
      <c r="BI7" s="23">
        <f t="shared" si="20"/>
        <v>0</v>
      </c>
      <c r="BJ7" s="27">
        <v>0</v>
      </c>
      <c r="BK7" s="28"/>
      <c r="BL7" s="23">
        <f t="shared" si="21"/>
        <v>0</v>
      </c>
      <c r="BM7" s="21">
        <f t="shared" si="22"/>
        <v>0</v>
      </c>
      <c r="BN7" s="22">
        <f t="shared" si="22"/>
        <v>0</v>
      </c>
      <c r="BO7" s="25">
        <f t="shared" si="23"/>
        <v>0</v>
      </c>
    </row>
    <row r="8" spans="2:67" ht="93.6" x14ac:dyDescent="0.25">
      <c r="B8" s="116"/>
      <c r="C8" s="166" t="s">
        <v>97</v>
      </c>
      <c r="D8" s="29"/>
      <c r="E8" s="21">
        <f>SUM(E6:E7)</f>
        <v>840</v>
      </c>
      <c r="F8" s="22">
        <f>SUM(F6:F7)</f>
        <v>587</v>
      </c>
      <c r="G8" s="23">
        <f t="shared" si="0"/>
        <v>253</v>
      </c>
      <c r="H8" s="21">
        <f>SUM(H6:H7)</f>
        <v>840</v>
      </c>
      <c r="I8" s="22">
        <f>SUM(I6:I7)</f>
        <v>1000</v>
      </c>
      <c r="J8" s="23">
        <f t="shared" si="1"/>
        <v>-160</v>
      </c>
      <c r="K8" s="21">
        <f>SUM(K6:K7)</f>
        <v>750</v>
      </c>
      <c r="L8" s="22">
        <f>SUM(L6:L7)</f>
        <v>593</v>
      </c>
      <c r="M8" s="23">
        <f t="shared" si="2"/>
        <v>157</v>
      </c>
      <c r="N8" s="21">
        <f>SUM(N6:N7)</f>
        <v>750</v>
      </c>
      <c r="O8" s="22">
        <f>SUM(O6:O7)</f>
        <v>0</v>
      </c>
      <c r="P8" s="23">
        <f t="shared" si="3"/>
        <v>750</v>
      </c>
      <c r="Q8" s="21">
        <f t="shared" si="4"/>
        <v>3180</v>
      </c>
      <c r="R8" s="22">
        <f t="shared" si="4"/>
        <v>2180</v>
      </c>
      <c r="S8" s="25">
        <f t="shared" si="5"/>
        <v>1000</v>
      </c>
      <c r="U8" s="21">
        <f>SUM(U6:U7)</f>
        <v>750</v>
      </c>
      <c r="V8" s="22"/>
      <c r="W8" s="23">
        <f t="shared" si="6"/>
        <v>750</v>
      </c>
      <c r="X8" s="21">
        <f>SUM(X6:X7)</f>
        <v>750</v>
      </c>
      <c r="Y8" s="22"/>
      <c r="Z8" s="23">
        <f t="shared" si="7"/>
        <v>750</v>
      </c>
      <c r="AA8" s="21">
        <f>SUM(AA6:AA7)</f>
        <v>750</v>
      </c>
      <c r="AB8" s="22"/>
      <c r="AC8" s="23">
        <f t="shared" si="8"/>
        <v>750</v>
      </c>
      <c r="AD8" s="21">
        <f>SUM(AD6:AD7)</f>
        <v>750</v>
      </c>
      <c r="AE8" s="22"/>
      <c r="AF8" s="23">
        <f t="shared" si="9"/>
        <v>750</v>
      </c>
      <c r="AG8" s="21">
        <f t="shared" si="10"/>
        <v>3000</v>
      </c>
      <c r="AH8" s="22">
        <f t="shared" si="10"/>
        <v>0</v>
      </c>
      <c r="AI8" s="25">
        <f t="shared" si="11"/>
        <v>3000</v>
      </c>
      <c r="AK8" s="21">
        <f>SUM(AK6:AK7)</f>
        <v>750</v>
      </c>
      <c r="AL8" s="22"/>
      <c r="AM8" s="23">
        <f t="shared" si="12"/>
        <v>750</v>
      </c>
      <c r="AN8" s="21">
        <f>SUM(AN6:AN7)</f>
        <v>750</v>
      </c>
      <c r="AO8" s="22"/>
      <c r="AP8" s="23">
        <f t="shared" si="13"/>
        <v>750</v>
      </c>
      <c r="AQ8" s="21">
        <f>SUM(AQ6:AQ7)</f>
        <v>750</v>
      </c>
      <c r="AR8" s="22"/>
      <c r="AS8" s="23">
        <f t="shared" si="14"/>
        <v>750</v>
      </c>
      <c r="AT8" s="21">
        <f>SUM(AT6:AT7)</f>
        <v>750</v>
      </c>
      <c r="AU8" s="22"/>
      <c r="AV8" s="23">
        <f t="shared" si="15"/>
        <v>750</v>
      </c>
      <c r="AW8" s="21">
        <f t="shared" si="16"/>
        <v>3000</v>
      </c>
      <c r="AX8" s="22">
        <f t="shared" si="16"/>
        <v>0</v>
      </c>
      <c r="AY8" s="25">
        <f t="shared" si="17"/>
        <v>3000</v>
      </c>
      <c r="BA8" s="21">
        <f>SUM(BA6:BA7)</f>
        <v>750</v>
      </c>
      <c r="BB8" s="22"/>
      <c r="BC8" s="23">
        <f t="shared" si="18"/>
        <v>750</v>
      </c>
      <c r="BD8" s="21">
        <f>SUM(BD6:BD7)</f>
        <v>750</v>
      </c>
      <c r="BE8" s="22"/>
      <c r="BF8" s="23">
        <f t="shared" si="19"/>
        <v>750</v>
      </c>
      <c r="BG8" s="21">
        <f>SUM(BG6:BG7)</f>
        <v>750</v>
      </c>
      <c r="BH8" s="22"/>
      <c r="BI8" s="23">
        <f t="shared" si="20"/>
        <v>750</v>
      </c>
      <c r="BJ8" s="21">
        <f>SUM(BJ6:BJ7)</f>
        <v>750</v>
      </c>
      <c r="BK8" s="22"/>
      <c r="BL8" s="23">
        <f t="shared" si="21"/>
        <v>750</v>
      </c>
      <c r="BM8" s="21">
        <f t="shared" si="22"/>
        <v>3000</v>
      </c>
      <c r="BN8" s="22">
        <f t="shared" si="22"/>
        <v>0</v>
      </c>
      <c r="BO8" s="25">
        <f t="shared" si="23"/>
        <v>3000</v>
      </c>
    </row>
    <row r="9" spans="2:67" ht="15.6" x14ac:dyDescent="0.25">
      <c r="B9" s="116" t="s">
        <v>95</v>
      </c>
      <c r="C9" s="171" t="s">
        <v>93</v>
      </c>
      <c r="D9" s="26"/>
      <c r="E9" s="27">
        <f>960/4</f>
        <v>240</v>
      </c>
      <c r="F9" s="115">
        <f>SUMIF($R$21:$R$25,B9,$I$21:$I$25)</f>
        <v>235</v>
      </c>
      <c r="G9" s="23">
        <f t="shared" si="0"/>
        <v>5</v>
      </c>
      <c r="H9" s="27">
        <f>960/4</f>
        <v>240</v>
      </c>
      <c r="I9" s="115">
        <f>SUMIF($R$27:$R$29,B9,$I$27:$I$29)</f>
        <v>0</v>
      </c>
      <c r="J9" s="23">
        <f t="shared" si="1"/>
        <v>240</v>
      </c>
      <c r="K9" s="27">
        <v>0</v>
      </c>
      <c r="L9" s="115">
        <f>SUMIF($R$32:$R$37,B9,$I$32:$I$37)</f>
        <v>245</v>
      </c>
      <c r="M9" s="23">
        <f t="shared" si="2"/>
        <v>-245</v>
      </c>
      <c r="N9" s="27">
        <v>0</v>
      </c>
      <c r="O9" s="28"/>
      <c r="P9" s="23">
        <f t="shared" si="3"/>
        <v>0</v>
      </c>
      <c r="Q9" s="21">
        <f t="shared" si="4"/>
        <v>480</v>
      </c>
      <c r="R9" s="22">
        <f t="shared" si="4"/>
        <v>480</v>
      </c>
      <c r="S9" s="25">
        <f t="shared" si="5"/>
        <v>0</v>
      </c>
      <c r="U9" s="27">
        <v>0</v>
      </c>
      <c r="V9" s="28"/>
      <c r="W9" s="23">
        <f t="shared" si="6"/>
        <v>0</v>
      </c>
      <c r="X9" s="27">
        <v>0</v>
      </c>
      <c r="Y9" s="28"/>
      <c r="Z9" s="23">
        <f t="shared" si="7"/>
        <v>0</v>
      </c>
      <c r="AA9" s="27">
        <v>0</v>
      </c>
      <c r="AB9" s="28"/>
      <c r="AC9" s="23">
        <f t="shared" si="8"/>
        <v>0</v>
      </c>
      <c r="AD9" s="27">
        <v>0</v>
      </c>
      <c r="AE9" s="28"/>
      <c r="AF9" s="23">
        <f t="shared" si="9"/>
        <v>0</v>
      </c>
      <c r="AG9" s="21">
        <f t="shared" si="10"/>
        <v>0</v>
      </c>
      <c r="AH9" s="22">
        <f t="shared" si="10"/>
        <v>0</v>
      </c>
      <c r="AI9" s="25">
        <f t="shared" si="11"/>
        <v>0</v>
      </c>
      <c r="AK9" s="27">
        <v>0</v>
      </c>
      <c r="AL9" s="28"/>
      <c r="AM9" s="23">
        <f t="shared" si="12"/>
        <v>0</v>
      </c>
      <c r="AN9" s="27">
        <v>0</v>
      </c>
      <c r="AO9" s="28"/>
      <c r="AP9" s="23">
        <f t="shared" si="13"/>
        <v>0</v>
      </c>
      <c r="AQ9" s="27">
        <v>0</v>
      </c>
      <c r="AR9" s="28"/>
      <c r="AS9" s="23">
        <f t="shared" si="14"/>
        <v>0</v>
      </c>
      <c r="AT9" s="27">
        <v>0</v>
      </c>
      <c r="AU9" s="28"/>
      <c r="AV9" s="23">
        <f t="shared" si="15"/>
        <v>0</v>
      </c>
      <c r="AW9" s="21">
        <f t="shared" si="16"/>
        <v>0</v>
      </c>
      <c r="AX9" s="22">
        <f t="shared" si="16"/>
        <v>0</v>
      </c>
      <c r="AY9" s="25">
        <f t="shared" si="17"/>
        <v>0</v>
      </c>
      <c r="BA9" s="27">
        <v>0</v>
      </c>
      <c r="BB9" s="28"/>
      <c r="BC9" s="23">
        <f t="shared" si="18"/>
        <v>0</v>
      </c>
      <c r="BD9" s="27">
        <v>0</v>
      </c>
      <c r="BE9" s="28"/>
      <c r="BF9" s="23">
        <f t="shared" si="19"/>
        <v>0</v>
      </c>
      <c r="BG9" s="27">
        <v>0</v>
      </c>
      <c r="BH9" s="28"/>
      <c r="BI9" s="23">
        <f t="shared" si="20"/>
        <v>0</v>
      </c>
      <c r="BJ9" s="27">
        <v>0</v>
      </c>
      <c r="BK9" s="28"/>
      <c r="BL9" s="23">
        <f t="shared" si="21"/>
        <v>0</v>
      </c>
      <c r="BM9" s="21">
        <f t="shared" si="22"/>
        <v>0</v>
      </c>
      <c r="BN9" s="22">
        <f t="shared" si="22"/>
        <v>0</v>
      </c>
      <c r="BO9" s="25">
        <f t="shared" si="23"/>
        <v>0</v>
      </c>
    </row>
    <row r="10" spans="2:67" ht="46.9" x14ac:dyDescent="0.25">
      <c r="B10" s="19"/>
      <c r="C10" s="166" t="s">
        <v>98</v>
      </c>
      <c r="D10" s="26"/>
      <c r="E10" s="21">
        <f>SUM(E9)</f>
        <v>240</v>
      </c>
      <c r="F10" s="22">
        <f>SUM(F9)</f>
        <v>235</v>
      </c>
      <c r="G10" s="172">
        <f t="shared" si="0"/>
        <v>5</v>
      </c>
      <c r="H10" s="21">
        <f>SUM(H9)</f>
        <v>240</v>
      </c>
      <c r="I10" s="22">
        <f>SUM(I9)</f>
        <v>0</v>
      </c>
      <c r="J10" s="172">
        <f t="shared" si="1"/>
        <v>240</v>
      </c>
      <c r="K10" s="21">
        <f>SUM(K9)</f>
        <v>0</v>
      </c>
      <c r="L10" s="22">
        <f>SUM(L9)</f>
        <v>245</v>
      </c>
      <c r="M10" s="172">
        <f t="shared" si="2"/>
        <v>-245</v>
      </c>
      <c r="N10" s="21">
        <f>SUM(N9)</f>
        <v>0</v>
      </c>
      <c r="O10" s="22">
        <f>SUM(O9)</f>
        <v>0</v>
      </c>
      <c r="P10" s="172">
        <f t="shared" si="3"/>
        <v>0</v>
      </c>
      <c r="Q10" s="21">
        <f t="shared" si="4"/>
        <v>480</v>
      </c>
      <c r="R10" s="22">
        <f t="shared" si="4"/>
        <v>480</v>
      </c>
      <c r="S10" s="25">
        <f t="shared" si="5"/>
        <v>0</v>
      </c>
      <c r="U10" s="21">
        <f>SUM(U9)</f>
        <v>0</v>
      </c>
      <c r="V10" s="22"/>
      <c r="W10" s="172">
        <f t="shared" si="6"/>
        <v>0</v>
      </c>
      <c r="X10" s="21">
        <f>SUM(X9)</f>
        <v>0</v>
      </c>
      <c r="Y10" s="22"/>
      <c r="Z10" s="172">
        <f t="shared" si="7"/>
        <v>0</v>
      </c>
      <c r="AA10" s="21">
        <f>SUM(AA9)</f>
        <v>0</v>
      </c>
      <c r="AB10" s="22"/>
      <c r="AC10" s="172">
        <f t="shared" si="8"/>
        <v>0</v>
      </c>
      <c r="AD10" s="21">
        <f>SUM(AD9)</f>
        <v>0</v>
      </c>
      <c r="AE10" s="22"/>
      <c r="AF10" s="172">
        <f t="shared" si="9"/>
        <v>0</v>
      </c>
      <c r="AG10" s="21">
        <f t="shared" si="10"/>
        <v>0</v>
      </c>
      <c r="AH10" s="22">
        <f t="shared" si="10"/>
        <v>0</v>
      </c>
      <c r="AI10" s="25">
        <f t="shared" si="11"/>
        <v>0</v>
      </c>
      <c r="AK10" s="21">
        <f>SUM(AK9)</f>
        <v>0</v>
      </c>
      <c r="AL10" s="22"/>
      <c r="AM10" s="172">
        <f t="shared" si="12"/>
        <v>0</v>
      </c>
      <c r="AN10" s="21">
        <f>SUM(AN9)</f>
        <v>0</v>
      </c>
      <c r="AO10" s="22"/>
      <c r="AP10" s="172">
        <f t="shared" si="13"/>
        <v>0</v>
      </c>
      <c r="AQ10" s="21">
        <f>SUM(AQ9)</f>
        <v>0</v>
      </c>
      <c r="AR10" s="22"/>
      <c r="AS10" s="172">
        <f t="shared" si="14"/>
        <v>0</v>
      </c>
      <c r="AT10" s="21">
        <f>SUM(AT9)</f>
        <v>0</v>
      </c>
      <c r="AU10" s="22"/>
      <c r="AV10" s="172">
        <f t="shared" si="15"/>
        <v>0</v>
      </c>
      <c r="AW10" s="21">
        <f t="shared" si="16"/>
        <v>0</v>
      </c>
      <c r="AX10" s="22">
        <f t="shared" si="16"/>
        <v>0</v>
      </c>
      <c r="AY10" s="25">
        <f t="shared" si="17"/>
        <v>0</v>
      </c>
      <c r="BA10" s="21">
        <f>SUM(BA9)</f>
        <v>0</v>
      </c>
      <c r="BB10" s="22"/>
      <c r="BC10" s="172">
        <f t="shared" si="18"/>
        <v>0</v>
      </c>
      <c r="BD10" s="21">
        <f>SUM(BD9)</f>
        <v>0</v>
      </c>
      <c r="BE10" s="22"/>
      <c r="BF10" s="172">
        <f t="shared" si="19"/>
        <v>0</v>
      </c>
      <c r="BG10" s="21">
        <f>SUM(BG9)</f>
        <v>0</v>
      </c>
      <c r="BH10" s="22"/>
      <c r="BI10" s="172">
        <f t="shared" si="20"/>
        <v>0</v>
      </c>
      <c r="BJ10" s="21">
        <f>SUM(BJ9)</f>
        <v>0</v>
      </c>
      <c r="BK10" s="22"/>
      <c r="BL10" s="172">
        <f t="shared" si="21"/>
        <v>0</v>
      </c>
      <c r="BM10" s="21">
        <f t="shared" si="22"/>
        <v>0</v>
      </c>
      <c r="BN10" s="22">
        <f t="shared" si="22"/>
        <v>0</v>
      </c>
      <c r="BO10" s="25">
        <f t="shared" si="23"/>
        <v>0</v>
      </c>
    </row>
    <row r="11" spans="2:67" ht="15.6" x14ac:dyDescent="0.25">
      <c r="B11" s="19" t="s">
        <v>96</v>
      </c>
      <c r="C11" s="171" t="s">
        <v>94</v>
      </c>
      <c r="D11" s="26"/>
      <c r="E11" s="27">
        <f>600/4</f>
        <v>150</v>
      </c>
      <c r="F11" s="115">
        <f>SUMIF($R$21:$R$25,B11,$I$21:$I$25)</f>
        <v>150</v>
      </c>
      <c r="G11" s="23">
        <f t="shared" si="0"/>
        <v>0</v>
      </c>
      <c r="H11" s="27">
        <f>600/4</f>
        <v>150</v>
      </c>
      <c r="I11" s="115">
        <f>SUMIF($R$27:$R$29,B11,$I$27:$I$29)</f>
        <v>0</v>
      </c>
      <c r="J11" s="23">
        <f t="shared" si="1"/>
        <v>150</v>
      </c>
      <c r="K11" s="27">
        <v>0</v>
      </c>
      <c r="L11" s="115">
        <f>SUMIF($R$32:$R$37,B11,$I$32:$I$37)</f>
        <v>150</v>
      </c>
      <c r="M11" s="23">
        <f t="shared" si="2"/>
        <v>-150</v>
      </c>
      <c r="N11" s="27">
        <v>0</v>
      </c>
      <c r="O11" s="28"/>
      <c r="P11" s="23">
        <f t="shared" si="3"/>
        <v>0</v>
      </c>
      <c r="Q11" s="21">
        <f t="shared" si="4"/>
        <v>300</v>
      </c>
      <c r="R11" s="22">
        <f t="shared" si="4"/>
        <v>300</v>
      </c>
      <c r="S11" s="25">
        <f t="shared" si="5"/>
        <v>0</v>
      </c>
      <c r="U11" s="27">
        <f>600/4</f>
        <v>150</v>
      </c>
      <c r="V11" s="28"/>
      <c r="W11" s="23">
        <f t="shared" si="6"/>
        <v>150</v>
      </c>
      <c r="X11" s="27">
        <f>600/4</f>
        <v>150</v>
      </c>
      <c r="Y11" s="28"/>
      <c r="Z11" s="23">
        <f t="shared" si="7"/>
        <v>150</v>
      </c>
      <c r="AA11" s="27">
        <f>600/4</f>
        <v>150</v>
      </c>
      <c r="AB11" s="28"/>
      <c r="AC11" s="23">
        <f t="shared" si="8"/>
        <v>150</v>
      </c>
      <c r="AD11" s="27">
        <f>600/4</f>
        <v>150</v>
      </c>
      <c r="AE11" s="28"/>
      <c r="AF11" s="23">
        <f t="shared" si="9"/>
        <v>150</v>
      </c>
      <c r="AG11" s="21">
        <f t="shared" si="10"/>
        <v>600</v>
      </c>
      <c r="AH11" s="22">
        <f t="shared" si="10"/>
        <v>0</v>
      </c>
      <c r="AI11" s="25">
        <f t="shared" si="11"/>
        <v>600</v>
      </c>
      <c r="AK11" s="27">
        <f>600/4</f>
        <v>150</v>
      </c>
      <c r="AL11" s="28"/>
      <c r="AM11" s="23">
        <f t="shared" si="12"/>
        <v>150</v>
      </c>
      <c r="AN11" s="27">
        <f>600/4</f>
        <v>150</v>
      </c>
      <c r="AO11" s="28"/>
      <c r="AP11" s="23">
        <f t="shared" si="13"/>
        <v>150</v>
      </c>
      <c r="AQ11" s="27">
        <f>600/4</f>
        <v>150</v>
      </c>
      <c r="AR11" s="28"/>
      <c r="AS11" s="23">
        <f t="shared" si="14"/>
        <v>150</v>
      </c>
      <c r="AT11" s="27">
        <f>600/4</f>
        <v>150</v>
      </c>
      <c r="AU11" s="28"/>
      <c r="AV11" s="23">
        <f t="shared" si="15"/>
        <v>150</v>
      </c>
      <c r="AW11" s="21">
        <f t="shared" si="16"/>
        <v>600</v>
      </c>
      <c r="AX11" s="22">
        <f t="shared" si="16"/>
        <v>0</v>
      </c>
      <c r="AY11" s="25">
        <f t="shared" si="17"/>
        <v>600</v>
      </c>
      <c r="BA11" s="27">
        <f>600/4</f>
        <v>150</v>
      </c>
      <c r="BB11" s="28"/>
      <c r="BC11" s="23">
        <f t="shared" si="18"/>
        <v>150</v>
      </c>
      <c r="BD11" s="27">
        <f>600/4</f>
        <v>150</v>
      </c>
      <c r="BE11" s="28"/>
      <c r="BF11" s="23">
        <f t="shared" si="19"/>
        <v>150</v>
      </c>
      <c r="BG11" s="27">
        <f>600/4</f>
        <v>150</v>
      </c>
      <c r="BH11" s="28"/>
      <c r="BI11" s="23">
        <f t="shared" si="20"/>
        <v>150</v>
      </c>
      <c r="BJ11" s="27">
        <f>600/4</f>
        <v>150</v>
      </c>
      <c r="BK11" s="28"/>
      <c r="BL11" s="23">
        <f t="shared" si="21"/>
        <v>150</v>
      </c>
      <c r="BM11" s="21">
        <f t="shared" si="22"/>
        <v>600</v>
      </c>
      <c r="BN11" s="22">
        <f t="shared" si="22"/>
        <v>0</v>
      </c>
      <c r="BO11" s="25">
        <f t="shared" si="23"/>
        <v>600</v>
      </c>
    </row>
    <row r="12" spans="2:67" ht="62.45" x14ac:dyDescent="0.25">
      <c r="B12" s="19"/>
      <c r="C12" s="166" t="s">
        <v>99</v>
      </c>
      <c r="D12" s="29"/>
      <c r="E12" s="21">
        <f>SUM(E11)</f>
        <v>150</v>
      </c>
      <c r="F12" s="22">
        <f>SUM(F11)</f>
        <v>150</v>
      </c>
      <c r="G12" s="172">
        <f t="shared" si="0"/>
        <v>0</v>
      </c>
      <c r="H12" s="21">
        <f>SUM(H11)</f>
        <v>150</v>
      </c>
      <c r="I12" s="22">
        <f>SUM(I11)</f>
        <v>0</v>
      </c>
      <c r="J12" s="172">
        <f t="shared" si="1"/>
        <v>150</v>
      </c>
      <c r="K12" s="21">
        <f>SUM(K11)</f>
        <v>0</v>
      </c>
      <c r="L12" s="22">
        <f>SUM(L11)</f>
        <v>150</v>
      </c>
      <c r="M12" s="172">
        <f t="shared" si="2"/>
        <v>-150</v>
      </c>
      <c r="N12" s="21">
        <f>SUM(N11)</f>
        <v>0</v>
      </c>
      <c r="O12" s="22">
        <f>SUM(O11)</f>
        <v>0</v>
      </c>
      <c r="P12" s="172">
        <f t="shared" si="3"/>
        <v>0</v>
      </c>
      <c r="Q12" s="21">
        <f t="shared" si="4"/>
        <v>300</v>
      </c>
      <c r="R12" s="22">
        <f t="shared" si="4"/>
        <v>300</v>
      </c>
      <c r="S12" s="25">
        <f t="shared" si="5"/>
        <v>0</v>
      </c>
      <c r="U12" s="21">
        <f>SUM(U11)</f>
        <v>150</v>
      </c>
      <c r="V12" s="22"/>
      <c r="W12" s="172">
        <f t="shared" si="6"/>
        <v>150</v>
      </c>
      <c r="X12" s="21">
        <f>SUM(X11)</f>
        <v>150</v>
      </c>
      <c r="Y12" s="22"/>
      <c r="Z12" s="172">
        <f t="shared" si="7"/>
        <v>150</v>
      </c>
      <c r="AA12" s="21">
        <f>SUM(AA11)</f>
        <v>150</v>
      </c>
      <c r="AB12" s="22"/>
      <c r="AC12" s="172">
        <f t="shared" si="8"/>
        <v>150</v>
      </c>
      <c r="AD12" s="21">
        <f>SUM(AD11)</f>
        <v>150</v>
      </c>
      <c r="AE12" s="22"/>
      <c r="AF12" s="172">
        <f t="shared" si="9"/>
        <v>150</v>
      </c>
      <c r="AG12" s="21">
        <f t="shared" si="10"/>
        <v>600</v>
      </c>
      <c r="AH12" s="22">
        <f t="shared" si="10"/>
        <v>0</v>
      </c>
      <c r="AI12" s="25">
        <f t="shared" si="11"/>
        <v>600</v>
      </c>
      <c r="AK12" s="21">
        <f>SUM(AK11)</f>
        <v>150</v>
      </c>
      <c r="AL12" s="22"/>
      <c r="AM12" s="172">
        <f t="shared" si="12"/>
        <v>150</v>
      </c>
      <c r="AN12" s="21">
        <f>SUM(AN11)</f>
        <v>150</v>
      </c>
      <c r="AO12" s="22"/>
      <c r="AP12" s="172">
        <f t="shared" si="13"/>
        <v>150</v>
      </c>
      <c r="AQ12" s="21">
        <f>SUM(AQ11)</f>
        <v>150</v>
      </c>
      <c r="AR12" s="22"/>
      <c r="AS12" s="172">
        <f t="shared" si="14"/>
        <v>150</v>
      </c>
      <c r="AT12" s="21">
        <f>SUM(AT11)</f>
        <v>150</v>
      </c>
      <c r="AU12" s="22"/>
      <c r="AV12" s="172">
        <f t="shared" si="15"/>
        <v>150</v>
      </c>
      <c r="AW12" s="21">
        <f t="shared" si="16"/>
        <v>600</v>
      </c>
      <c r="AX12" s="22">
        <f t="shared" si="16"/>
        <v>0</v>
      </c>
      <c r="AY12" s="25">
        <f t="shared" si="17"/>
        <v>600</v>
      </c>
      <c r="BA12" s="21">
        <f>SUM(BA11)</f>
        <v>150</v>
      </c>
      <c r="BB12" s="22"/>
      <c r="BC12" s="172">
        <f t="shared" si="18"/>
        <v>150</v>
      </c>
      <c r="BD12" s="21">
        <f>SUM(BD11)</f>
        <v>150</v>
      </c>
      <c r="BE12" s="22"/>
      <c r="BF12" s="172">
        <f t="shared" si="19"/>
        <v>150</v>
      </c>
      <c r="BG12" s="21">
        <f>SUM(BG11)</f>
        <v>150</v>
      </c>
      <c r="BH12" s="22"/>
      <c r="BI12" s="172">
        <f t="shared" si="20"/>
        <v>150</v>
      </c>
      <c r="BJ12" s="21">
        <f>SUM(BJ11)</f>
        <v>150</v>
      </c>
      <c r="BK12" s="22"/>
      <c r="BL12" s="172">
        <f t="shared" si="21"/>
        <v>150</v>
      </c>
      <c r="BM12" s="21">
        <f t="shared" si="22"/>
        <v>600</v>
      </c>
      <c r="BN12" s="22">
        <f t="shared" si="22"/>
        <v>0</v>
      </c>
      <c r="BO12" s="25">
        <f t="shared" si="23"/>
        <v>600</v>
      </c>
    </row>
    <row r="13" spans="2:67" ht="15.6" x14ac:dyDescent="0.25">
      <c r="B13" s="19" t="s">
        <v>229</v>
      </c>
      <c r="C13" s="171" t="s">
        <v>230</v>
      </c>
      <c r="D13" s="29"/>
      <c r="E13" s="27"/>
      <c r="F13" s="115"/>
      <c r="G13" s="23">
        <f t="shared" si="0"/>
        <v>0</v>
      </c>
      <c r="H13" s="27"/>
      <c r="I13" s="115"/>
      <c r="J13" s="23">
        <f t="shared" si="1"/>
        <v>0</v>
      </c>
      <c r="K13" s="27"/>
      <c r="L13" s="115"/>
      <c r="M13" s="23">
        <f t="shared" si="2"/>
        <v>0</v>
      </c>
      <c r="N13" s="27">
        <v>5280</v>
      </c>
      <c r="O13" s="115"/>
      <c r="P13" s="23">
        <f t="shared" si="3"/>
        <v>5280</v>
      </c>
      <c r="Q13" s="21">
        <f t="shared" ref="Q13:Q14" si="24">N13+K13+H13+E13</f>
        <v>5280</v>
      </c>
      <c r="R13" s="22">
        <f t="shared" ref="R13:R14" si="25">O13+L13+I13+F13</f>
        <v>0</v>
      </c>
      <c r="S13" s="25">
        <f t="shared" ref="S13:S14" si="26">Q13-R13</f>
        <v>5280</v>
      </c>
      <c r="U13" s="331"/>
      <c r="V13" s="333"/>
      <c r="W13" s="332"/>
      <c r="X13" s="331"/>
      <c r="Y13" s="333"/>
      <c r="Z13" s="332"/>
      <c r="AA13" s="331"/>
      <c r="AB13" s="333"/>
      <c r="AC13" s="332"/>
      <c r="AD13" s="331"/>
      <c r="AE13" s="333"/>
      <c r="AF13" s="332"/>
      <c r="AG13" s="331"/>
      <c r="AH13" s="333"/>
      <c r="AI13" s="334"/>
      <c r="AK13" s="331"/>
      <c r="AL13" s="333"/>
      <c r="AM13" s="332"/>
      <c r="AN13" s="331"/>
      <c r="AO13" s="333"/>
      <c r="AP13" s="332"/>
      <c r="AQ13" s="331"/>
      <c r="AR13" s="333"/>
      <c r="AS13" s="332"/>
      <c r="AT13" s="331"/>
      <c r="AU13" s="333"/>
      <c r="AV13" s="332"/>
      <c r="AW13" s="331"/>
      <c r="AX13" s="333"/>
      <c r="AY13" s="334"/>
      <c r="BA13" s="331"/>
      <c r="BB13" s="333"/>
      <c r="BC13" s="332"/>
      <c r="BD13" s="331"/>
      <c r="BE13" s="333"/>
      <c r="BF13" s="332"/>
      <c r="BG13" s="331"/>
      <c r="BH13" s="333"/>
      <c r="BI13" s="332"/>
      <c r="BJ13" s="331"/>
      <c r="BK13" s="333"/>
      <c r="BL13" s="332"/>
      <c r="BM13" s="331"/>
      <c r="BN13" s="333"/>
      <c r="BO13" s="334"/>
    </row>
    <row r="14" spans="2:67" ht="31.9" thickBot="1" x14ac:dyDescent="0.3">
      <c r="B14" s="19"/>
      <c r="C14" s="166" t="s">
        <v>232</v>
      </c>
      <c r="D14" s="330"/>
      <c r="E14" s="21">
        <f t="shared" ref="E14:P14" si="27">E13</f>
        <v>0</v>
      </c>
      <c r="F14" s="22">
        <f t="shared" si="27"/>
        <v>0</v>
      </c>
      <c r="G14" s="172">
        <f t="shared" si="27"/>
        <v>0</v>
      </c>
      <c r="H14" s="21">
        <f t="shared" si="27"/>
        <v>0</v>
      </c>
      <c r="I14" s="22">
        <f t="shared" si="27"/>
        <v>0</v>
      </c>
      <c r="J14" s="172">
        <f t="shared" si="27"/>
        <v>0</v>
      </c>
      <c r="K14" s="21">
        <f t="shared" si="27"/>
        <v>0</v>
      </c>
      <c r="L14" s="22">
        <f t="shared" si="27"/>
        <v>0</v>
      </c>
      <c r="M14" s="172">
        <f t="shared" si="27"/>
        <v>0</v>
      </c>
      <c r="N14" s="21">
        <f t="shared" si="27"/>
        <v>5280</v>
      </c>
      <c r="O14" s="22">
        <f t="shared" si="27"/>
        <v>0</v>
      </c>
      <c r="P14" s="172">
        <f t="shared" si="27"/>
        <v>5280</v>
      </c>
      <c r="Q14" s="21">
        <f t="shared" si="24"/>
        <v>5280</v>
      </c>
      <c r="R14" s="22">
        <f t="shared" si="25"/>
        <v>0</v>
      </c>
      <c r="S14" s="25">
        <f t="shared" si="26"/>
        <v>5280</v>
      </c>
      <c r="U14" s="331"/>
      <c r="V14" s="333"/>
      <c r="W14" s="332"/>
      <c r="X14" s="331"/>
      <c r="Y14" s="333"/>
      <c r="Z14" s="332"/>
      <c r="AA14" s="331"/>
      <c r="AB14" s="333"/>
      <c r="AC14" s="332"/>
      <c r="AD14" s="331"/>
      <c r="AE14" s="333"/>
      <c r="AF14" s="332"/>
      <c r="AG14" s="331"/>
      <c r="AH14" s="333"/>
      <c r="AI14" s="334"/>
      <c r="AK14" s="331"/>
      <c r="AL14" s="333"/>
      <c r="AM14" s="332"/>
      <c r="AN14" s="331"/>
      <c r="AO14" s="333"/>
      <c r="AP14" s="332"/>
      <c r="AQ14" s="331"/>
      <c r="AR14" s="333"/>
      <c r="AS14" s="332"/>
      <c r="AT14" s="331"/>
      <c r="AU14" s="333"/>
      <c r="AV14" s="332"/>
      <c r="AW14" s="331"/>
      <c r="AX14" s="333"/>
      <c r="AY14" s="334"/>
      <c r="BA14" s="331"/>
      <c r="BB14" s="333"/>
      <c r="BC14" s="332"/>
      <c r="BD14" s="331"/>
      <c r="BE14" s="333"/>
      <c r="BF14" s="332"/>
      <c r="BG14" s="331"/>
      <c r="BH14" s="333"/>
      <c r="BI14" s="332"/>
      <c r="BJ14" s="331"/>
      <c r="BK14" s="333"/>
      <c r="BL14" s="332"/>
      <c r="BM14" s="331"/>
      <c r="BN14" s="333"/>
      <c r="BO14" s="334"/>
    </row>
    <row r="15" spans="2:67" ht="14.45" thickBot="1" x14ac:dyDescent="0.3">
      <c r="B15" s="362" t="s">
        <v>11</v>
      </c>
      <c r="C15" s="363"/>
      <c r="D15" s="364"/>
      <c r="E15" s="35">
        <f>E8+E10+E12+E14</f>
        <v>1230</v>
      </c>
      <c r="F15" s="35">
        <f>F8+F10+F12+F14</f>
        <v>972</v>
      </c>
      <c r="G15" s="36">
        <f t="shared" si="0"/>
        <v>258</v>
      </c>
      <c r="H15" s="35">
        <f>H8+H10+H12+H14</f>
        <v>1230</v>
      </c>
      <c r="I15" s="35">
        <f>I8+I10+I12+I14</f>
        <v>1000</v>
      </c>
      <c r="J15" s="36">
        <f t="shared" ref="J15" si="28">H15-I15</f>
        <v>230</v>
      </c>
      <c r="K15" s="35">
        <f>K8+K10+K12+K14</f>
        <v>750</v>
      </c>
      <c r="L15" s="35">
        <f>L8+L10+L12+L14</f>
        <v>988</v>
      </c>
      <c r="M15" s="36">
        <f t="shared" ref="M15" si="29">K15-L15</f>
        <v>-238</v>
      </c>
      <c r="N15" s="35">
        <f>N8+N10+N12+N14</f>
        <v>6030</v>
      </c>
      <c r="O15" s="35">
        <f>O8+O10+O12+O14</f>
        <v>0</v>
      </c>
      <c r="P15" s="36">
        <f t="shared" ref="P15" si="30">N15-O15</f>
        <v>6030</v>
      </c>
      <c r="Q15" s="35">
        <f>Q8+Q10+Q12+Q14</f>
        <v>9240</v>
      </c>
      <c r="R15" s="35">
        <f>R8+R10+R12+R14</f>
        <v>2960</v>
      </c>
      <c r="S15" s="36">
        <f t="shared" ref="S15" si="31">Q15-R15</f>
        <v>6280</v>
      </c>
      <c r="U15" s="35">
        <f>U8+U10+U12</f>
        <v>900</v>
      </c>
      <c r="V15" s="35">
        <f>SUM(V6:V12)</f>
        <v>0</v>
      </c>
      <c r="W15" s="36">
        <f t="shared" si="6"/>
        <v>900</v>
      </c>
      <c r="X15" s="35">
        <f>X8+X10+X12</f>
        <v>900</v>
      </c>
      <c r="Y15" s="35">
        <f>SUM(Y6:Y12)</f>
        <v>0</v>
      </c>
      <c r="Z15" s="36">
        <f t="shared" si="7"/>
        <v>900</v>
      </c>
      <c r="AA15" s="35">
        <f>AA8+AA10+AA12</f>
        <v>900</v>
      </c>
      <c r="AB15" s="35">
        <f>SUM(AB6:AB12)</f>
        <v>0</v>
      </c>
      <c r="AC15" s="36">
        <f t="shared" si="8"/>
        <v>900</v>
      </c>
      <c r="AD15" s="35">
        <f>AD8+AD10+AD12</f>
        <v>900</v>
      </c>
      <c r="AE15" s="35">
        <f>SUM(AE6:AE12)</f>
        <v>0</v>
      </c>
      <c r="AF15" s="36">
        <f t="shared" si="9"/>
        <v>900</v>
      </c>
      <c r="AG15" s="35">
        <f>AG8+AG10+AG12</f>
        <v>3600</v>
      </c>
      <c r="AH15" s="35">
        <f>SUM(AH6:AH12)</f>
        <v>0</v>
      </c>
      <c r="AI15" s="36">
        <f t="shared" si="11"/>
        <v>3600</v>
      </c>
      <c r="AK15" s="35">
        <f>AK8+AK10+AK12</f>
        <v>900</v>
      </c>
      <c r="AL15" s="35">
        <f>SUM(AL6:AL12)</f>
        <v>0</v>
      </c>
      <c r="AM15" s="36">
        <f t="shared" si="12"/>
        <v>900</v>
      </c>
      <c r="AN15" s="35">
        <f>AN8+AN10+AN12</f>
        <v>900</v>
      </c>
      <c r="AO15" s="35">
        <f>SUM(AO6:AO12)</f>
        <v>0</v>
      </c>
      <c r="AP15" s="36">
        <f t="shared" si="13"/>
        <v>900</v>
      </c>
      <c r="AQ15" s="35">
        <f>AQ8+AQ10+AQ12</f>
        <v>900</v>
      </c>
      <c r="AR15" s="35">
        <f>SUM(AR6:AR12)</f>
        <v>0</v>
      </c>
      <c r="AS15" s="36">
        <f t="shared" si="14"/>
        <v>900</v>
      </c>
      <c r="AT15" s="35">
        <f>AT8+AT10+AT12</f>
        <v>900</v>
      </c>
      <c r="AU15" s="35">
        <f>SUM(AU6:AU12)</f>
        <v>0</v>
      </c>
      <c r="AV15" s="36">
        <f t="shared" si="15"/>
        <v>900</v>
      </c>
      <c r="AW15" s="35">
        <f>AW8+AW10+AW12</f>
        <v>3600</v>
      </c>
      <c r="AX15" s="35">
        <f>SUM(AX6:AX12)</f>
        <v>0</v>
      </c>
      <c r="AY15" s="36">
        <f t="shared" si="17"/>
        <v>3600</v>
      </c>
      <c r="BA15" s="35">
        <f>BA8+BA10+BA12</f>
        <v>900</v>
      </c>
      <c r="BB15" s="35">
        <f>SUM(BB6:BB12)</f>
        <v>0</v>
      </c>
      <c r="BC15" s="36">
        <f t="shared" si="18"/>
        <v>900</v>
      </c>
      <c r="BD15" s="35">
        <f>BD8+BD10+BD12</f>
        <v>900</v>
      </c>
      <c r="BE15" s="35">
        <f>SUM(BE6:BE12)</f>
        <v>0</v>
      </c>
      <c r="BF15" s="36">
        <f t="shared" si="19"/>
        <v>900</v>
      </c>
      <c r="BG15" s="35">
        <f>BG8+BG10+BG12</f>
        <v>900</v>
      </c>
      <c r="BH15" s="35">
        <f>SUM(BH6:BH12)</f>
        <v>0</v>
      </c>
      <c r="BI15" s="36">
        <f t="shared" si="20"/>
        <v>900</v>
      </c>
      <c r="BJ15" s="35">
        <f>BJ8+BJ10+BJ12</f>
        <v>900</v>
      </c>
      <c r="BK15" s="35">
        <f>SUM(BK6:BK12)</f>
        <v>0</v>
      </c>
      <c r="BL15" s="36">
        <f t="shared" si="21"/>
        <v>900</v>
      </c>
      <c r="BM15" s="35">
        <f>BM8+BM10+BM12</f>
        <v>3600</v>
      </c>
      <c r="BN15" s="35">
        <f>SUM(BN6:BN12)</f>
        <v>0</v>
      </c>
      <c r="BO15" s="36">
        <f t="shared" si="23"/>
        <v>3600</v>
      </c>
    </row>
    <row r="17" spans="5:66" ht="13.9" x14ac:dyDescent="0.25">
      <c r="E17" s="1" t="s">
        <v>91</v>
      </c>
      <c r="F17" s="1" t="s">
        <v>92</v>
      </c>
      <c r="G17" s="1" t="s">
        <v>95</v>
      </c>
      <c r="H17" s="1" t="s">
        <v>96</v>
      </c>
      <c r="I17" s="1" t="s">
        <v>229</v>
      </c>
      <c r="U17" s="1" t="s">
        <v>91</v>
      </c>
      <c r="V17" s="1" t="s">
        <v>92</v>
      </c>
      <c r="W17" s="1" t="s">
        <v>95</v>
      </c>
      <c r="X17" s="1" t="s">
        <v>96</v>
      </c>
      <c r="AK17" s="1" t="s">
        <v>91</v>
      </c>
      <c r="AL17" s="1" t="s">
        <v>92</v>
      </c>
      <c r="AM17" s="1" t="s">
        <v>95</v>
      </c>
      <c r="AN17" s="1" t="s">
        <v>96</v>
      </c>
      <c r="BA17" s="1" t="s">
        <v>91</v>
      </c>
      <c r="BB17" s="1" t="s">
        <v>92</v>
      </c>
      <c r="BC17" s="1" t="s">
        <v>95</v>
      </c>
      <c r="BD17" s="1" t="s">
        <v>96</v>
      </c>
    </row>
    <row r="18" spans="5:66" ht="14.45" thickBot="1" x14ac:dyDescent="0.3"/>
    <row r="19" spans="5:66" ht="14.45" thickBot="1" x14ac:dyDescent="0.3">
      <c r="E19" s="462" t="s">
        <v>34</v>
      </c>
      <c r="F19" s="463"/>
      <c r="G19" s="463"/>
      <c r="H19" s="463"/>
      <c r="I19" s="463"/>
      <c r="J19" s="463"/>
      <c r="K19" s="463"/>
      <c r="L19" s="463"/>
      <c r="M19" s="463"/>
      <c r="N19" s="463"/>
      <c r="O19" s="463"/>
      <c r="P19" s="463"/>
      <c r="Q19" s="463"/>
      <c r="R19" s="464"/>
      <c r="U19" s="462" t="s">
        <v>34</v>
      </c>
      <c r="V19" s="463"/>
      <c r="W19" s="463"/>
      <c r="X19" s="463"/>
      <c r="Y19" s="463"/>
      <c r="Z19" s="463"/>
      <c r="AA19" s="463"/>
      <c r="AB19" s="463"/>
      <c r="AC19" s="463"/>
      <c r="AD19" s="463"/>
      <c r="AE19" s="463"/>
      <c r="AF19" s="463"/>
      <c r="AG19" s="463"/>
      <c r="AH19" s="464"/>
      <c r="AK19" s="462" t="s">
        <v>34</v>
      </c>
      <c r="AL19" s="463"/>
      <c r="AM19" s="463"/>
      <c r="AN19" s="463"/>
      <c r="AO19" s="463"/>
      <c r="AP19" s="463"/>
      <c r="AQ19" s="463"/>
      <c r="AR19" s="463"/>
      <c r="AS19" s="463"/>
      <c r="AT19" s="463"/>
      <c r="AU19" s="463"/>
      <c r="AV19" s="463"/>
      <c r="AW19" s="463"/>
      <c r="AX19" s="464"/>
      <c r="BA19" s="462" t="s">
        <v>34</v>
      </c>
      <c r="BB19" s="463"/>
      <c r="BC19" s="463"/>
      <c r="BD19" s="463"/>
      <c r="BE19" s="463"/>
      <c r="BF19" s="463"/>
      <c r="BG19" s="463"/>
      <c r="BH19" s="463"/>
      <c r="BI19" s="463"/>
      <c r="BJ19" s="463"/>
      <c r="BK19" s="463"/>
      <c r="BL19" s="463"/>
      <c r="BM19" s="463"/>
      <c r="BN19" s="464"/>
    </row>
    <row r="20" spans="5:66" ht="42" thickBot="1" x14ac:dyDescent="0.3">
      <c r="E20" s="38" t="s">
        <v>27</v>
      </c>
      <c r="F20" s="39" t="s">
        <v>28</v>
      </c>
      <c r="G20" s="40" t="s">
        <v>29</v>
      </c>
      <c r="H20" s="41" t="s">
        <v>33</v>
      </c>
      <c r="I20" s="42" t="s">
        <v>30</v>
      </c>
      <c r="J20" s="465" t="s">
        <v>31</v>
      </c>
      <c r="K20" s="466"/>
      <c r="L20" s="466"/>
      <c r="M20" s="466"/>
      <c r="N20" s="466"/>
      <c r="O20" s="466"/>
      <c r="P20" s="466"/>
      <c r="Q20" s="467"/>
      <c r="R20" s="42" t="s">
        <v>32</v>
      </c>
      <c r="U20" s="38" t="s">
        <v>27</v>
      </c>
      <c r="V20" s="39" t="s">
        <v>28</v>
      </c>
      <c r="W20" s="40" t="s">
        <v>29</v>
      </c>
      <c r="X20" s="41" t="s">
        <v>33</v>
      </c>
      <c r="Y20" s="42" t="s">
        <v>30</v>
      </c>
      <c r="Z20" s="465" t="s">
        <v>31</v>
      </c>
      <c r="AA20" s="466"/>
      <c r="AB20" s="466"/>
      <c r="AC20" s="466"/>
      <c r="AD20" s="466"/>
      <c r="AE20" s="466"/>
      <c r="AF20" s="466"/>
      <c r="AG20" s="467"/>
      <c r="AH20" s="42" t="s">
        <v>32</v>
      </c>
      <c r="AK20" s="38" t="s">
        <v>27</v>
      </c>
      <c r="AL20" s="39" t="s">
        <v>28</v>
      </c>
      <c r="AM20" s="40" t="s">
        <v>29</v>
      </c>
      <c r="AN20" s="41" t="s">
        <v>33</v>
      </c>
      <c r="AO20" s="42" t="s">
        <v>30</v>
      </c>
      <c r="AP20" s="465" t="s">
        <v>31</v>
      </c>
      <c r="AQ20" s="466"/>
      <c r="AR20" s="466"/>
      <c r="AS20" s="466"/>
      <c r="AT20" s="466"/>
      <c r="AU20" s="466"/>
      <c r="AV20" s="466"/>
      <c r="AW20" s="467"/>
      <c r="AX20" s="42" t="s">
        <v>32</v>
      </c>
      <c r="BA20" s="38" t="s">
        <v>27</v>
      </c>
      <c r="BB20" s="39" t="s">
        <v>28</v>
      </c>
      <c r="BC20" s="40" t="s">
        <v>29</v>
      </c>
      <c r="BD20" s="41" t="s">
        <v>33</v>
      </c>
      <c r="BE20" s="42" t="s">
        <v>30</v>
      </c>
      <c r="BF20" s="465" t="s">
        <v>31</v>
      </c>
      <c r="BG20" s="466"/>
      <c r="BH20" s="466"/>
      <c r="BI20" s="466"/>
      <c r="BJ20" s="466"/>
      <c r="BK20" s="466"/>
      <c r="BL20" s="466"/>
      <c r="BM20" s="467"/>
      <c r="BN20" s="42" t="s">
        <v>32</v>
      </c>
    </row>
    <row r="21" spans="5:66" ht="14.45" thickBot="1" x14ac:dyDescent="0.3">
      <c r="E21" s="43">
        <v>1</v>
      </c>
      <c r="F21" s="44"/>
      <c r="G21" s="203" t="s">
        <v>167</v>
      </c>
      <c r="H21" s="46"/>
      <c r="I21" s="307">
        <v>250</v>
      </c>
      <c r="J21" s="487" t="s">
        <v>130</v>
      </c>
      <c r="K21" s="469"/>
      <c r="L21" s="469"/>
      <c r="M21" s="469"/>
      <c r="N21" s="469"/>
      <c r="O21" s="469"/>
      <c r="P21" s="469"/>
      <c r="Q21" s="470"/>
      <c r="R21" s="48" t="s">
        <v>91</v>
      </c>
      <c r="U21" s="43">
        <v>1</v>
      </c>
      <c r="V21" s="44"/>
      <c r="W21" s="45"/>
      <c r="X21" s="46"/>
      <c r="Y21" s="47">
        <f>X21/$E$21</f>
        <v>0</v>
      </c>
      <c r="Z21" s="487"/>
      <c r="AA21" s="469"/>
      <c r="AB21" s="469"/>
      <c r="AC21" s="469"/>
      <c r="AD21" s="469"/>
      <c r="AE21" s="469"/>
      <c r="AF21" s="469"/>
      <c r="AG21" s="470"/>
      <c r="AH21" s="48"/>
      <c r="AK21" s="43">
        <v>1</v>
      </c>
      <c r="AL21" s="44"/>
      <c r="AM21" s="45"/>
      <c r="AN21" s="46"/>
      <c r="AO21" s="47">
        <f>AN21/$E$21</f>
        <v>0</v>
      </c>
      <c r="AP21" s="487"/>
      <c r="AQ21" s="469"/>
      <c r="AR21" s="469"/>
      <c r="AS21" s="469"/>
      <c r="AT21" s="469"/>
      <c r="AU21" s="469"/>
      <c r="AV21" s="469"/>
      <c r="AW21" s="470"/>
      <c r="AX21" s="48"/>
      <c r="BA21" s="43">
        <v>1</v>
      </c>
      <c r="BB21" s="44"/>
      <c r="BC21" s="45"/>
      <c r="BD21" s="46"/>
      <c r="BE21" s="47">
        <f>BD21/$E$21</f>
        <v>0</v>
      </c>
      <c r="BF21" s="487"/>
      <c r="BG21" s="469"/>
      <c r="BH21" s="469"/>
      <c r="BI21" s="469"/>
      <c r="BJ21" s="469"/>
      <c r="BK21" s="469"/>
      <c r="BL21" s="469"/>
      <c r="BM21" s="470"/>
      <c r="BN21" s="48"/>
    </row>
    <row r="22" spans="5:66" x14ac:dyDescent="0.25">
      <c r="E22" s="416"/>
      <c r="F22" s="49"/>
      <c r="G22" s="205">
        <v>43893</v>
      </c>
      <c r="H22" s="51"/>
      <c r="I22" s="67">
        <v>250</v>
      </c>
      <c r="J22" s="471" t="s">
        <v>142</v>
      </c>
      <c r="K22" s="472"/>
      <c r="L22" s="472"/>
      <c r="M22" s="472"/>
      <c r="N22" s="472"/>
      <c r="O22" s="472"/>
      <c r="P22" s="472"/>
      <c r="Q22" s="480"/>
      <c r="R22" s="52" t="s">
        <v>91</v>
      </c>
      <c r="U22" s="416"/>
      <c r="V22" s="49"/>
      <c r="W22" s="50"/>
      <c r="X22" s="51"/>
      <c r="Y22" s="176">
        <f t="shared" ref="Y22:Y25" si="32">X22/$E$21</f>
        <v>0</v>
      </c>
      <c r="Z22" s="471"/>
      <c r="AA22" s="472"/>
      <c r="AB22" s="472"/>
      <c r="AC22" s="472"/>
      <c r="AD22" s="472"/>
      <c r="AE22" s="472"/>
      <c r="AF22" s="472"/>
      <c r="AG22" s="473"/>
      <c r="AH22" s="52"/>
      <c r="AK22" s="416"/>
      <c r="AL22" s="49"/>
      <c r="AM22" s="50"/>
      <c r="AN22" s="51"/>
      <c r="AO22" s="176">
        <f t="shared" ref="AO22:AO25" si="33">AN22/$E$21</f>
        <v>0</v>
      </c>
      <c r="AP22" s="471"/>
      <c r="AQ22" s="472"/>
      <c r="AR22" s="472"/>
      <c r="AS22" s="472"/>
      <c r="AT22" s="472"/>
      <c r="AU22" s="472"/>
      <c r="AV22" s="472"/>
      <c r="AW22" s="473"/>
      <c r="AX22" s="52"/>
      <c r="BA22" s="416"/>
      <c r="BB22" s="49"/>
      <c r="BC22" s="50"/>
      <c r="BD22" s="51"/>
      <c r="BE22" s="176">
        <f t="shared" ref="BE22:BE25" si="34">BD22/$E$21</f>
        <v>0</v>
      </c>
      <c r="BF22" s="471"/>
      <c r="BG22" s="472"/>
      <c r="BH22" s="472"/>
      <c r="BI22" s="472"/>
      <c r="BJ22" s="472"/>
      <c r="BK22" s="472"/>
      <c r="BL22" s="472"/>
      <c r="BM22" s="473"/>
      <c r="BN22" s="52"/>
    </row>
    <row r="23" spans="5:66" x14ac:dyDescent="0.25">
      <c r="E23" s="416"/>
      <c r="F23" s="53"/>
      <c r="G23" s="204" t="s">
        <v>173</v>
      </c>
      <c r="H23" s="55"/>
      <c r="I23" s="67">
        <v>87</v>
      </c>
      <c r="J23" s="438" t="s">
        <v>90</v>
      </c>
      <c r="K23" s="438"/>
      <c r="L23" s="438"/>
      <c r="M23" s="438"/>
      <c r="N23" s="438"/>
      <c r="O23" s="438"/>
      <c r="P23" s="438"/>
      <c r="Q23" s="439"/>
      <c r="R23" s="52" t="s">
        <v>92</v>
      </c>
      <c r="U23" s="416"/>
      <c r="V23" s="53"/>
      <c r="W23" s="54"/>
      <c r="X23" s="55"/>
      <c r="Y23" s="176">
        <f t="shared" si="32"/>
        <v>0</v>
      </c>
      <c r="Z23" s="438"/>
      <c r="AA23" s="438"/>
      <c r="AB23" s="438"/>
      <c r="AC23" s="438"/>
      <c r="AD23" s="438"/>
      <c r="AE23" s="438"/>
      <c r="AF23" s="438"/>
      <c r="AG23" s="439"/>
      <c r="AH23" s="52"/>
      <c r="AK23" s="416"/>
      <c r="AL23" s="53"/>
      <c r="AM23" s="54"/>
      <c r="AN23" s="55"/>
      <c r="AO23" s="176">
        <f t="shared" si="33"/>
        <v>0</v>
      </c>
      <c r="AP23" s="438"/>
      <c r="AQ23" s="438"/>
      <c r="AR23" s="438"/>
      <c r="AS23" s="438"/>
      <c r="AT23" s="438"/>
      <c r="AU23" s="438"/>
      <c r="AV23" s="438"/>
      <c r="AW23" s="439"/>
      <c r="AX23" s="52"/>
      <c r="BA23" s="416"/>
      <c r="BB23" s="53"/>
      <c r="BC23" s="54"/>
      <c r="BD23" s="55"/>
      <c r="BE23" s="176">
        <f t="shared" si="34"/>
        <v>0</v>
      </c>
      <c r="BF23" s="438"/>
      <c r="BG23" s="438"/>
      <c r="BH23" s="438"/>
      <c r="BI23" s="438"/>
      <c r="BJ23" s="438"/>
      <c r="BK23" s="438"/>
      <c r="BL23" s="438"/>
      <c r="BM23" s="439"/>
      <c r="BN23" s="52"/>
    </row>
    <row r="24" spans="5:66" x14ac:dyDescent="0.25">
      <c r="E24" s="416"/>
      <c r="F24" s="53"/>
      <c r="G24" s="204" t="s">
        <v>173</v>
      </c>
      <c r="H24" s="55"/>
      <c r="I24" s="67">
        <v>235</v>
      </c>
      <c r="J24" s="438" t="s">
        <v>93</v>
      </c>
      <c r="K24" s="438"/>
      <c r="L24" s="438"/>
      <c r="M24" s="438"/>
      <c r="N24" s="438"/>
      <c r="O24" s="438"/>
      <c r="P24" s="438"/>
      <c r="Q24" s="439"/>
      <c r="R24" s="52" t="s">
        <v>95</v>
      </c>
      <c r="U24" s="416"/>
      <c r="V24" s="53"/>
      <c r="W24" s="54"/>
      <c r="X24" s="55"/>
      <c r="Y24" s="176">
        <f t="shared" si="32"/>
        <v>0</v>
      </c>
      <c r="Z24" s="438"/>
      <c r="AA24" s="438"/>
      <c r="AB24" s="438"/>
      <c r="AC24" s="438"/>
      <c r="AD24" s="438"/>
      <c r="AE24" s="438"/>
      <c r="AF24" s="438"/>
      <c r="AG24" s="439"/>
      <c r="AH24" s="52"/>
      <c r="AK24" s="416"/>
      <c r="AL24" s="53"/>
      <c r="AM24" s="54"/>
      <c r="AN24" s="55"/>
      <c r="AO24" s="176">
        <f t="shared" si="33"/>
        <v>0</v>
      </c>
      <c r="AP24" s="438"/>
      <c r="AQ24" s="438"/>
      <c r="AR24" s="438"/>
      <c r="AS24" s="438"/>
      <c r="AT24" s="438"/>
      <c r="AU24" s="438"/>
      <c r="AV24" s="438"/>
      <c r="AW24" s="439"/>
      <c r="AX24" s="52"/>
      <c r="BA24" s="416"/>
      <c r="BB24" s="53"/>
      <c r="BC24" s="54"/>
      <c r="BD24" s="55"/>
      <c r="BE24" s="176">
        <f t="shared" si="34"/>
        <v>0</v>
      </c>
      <c r="BF24" s="438"/>
      <c r="BG24" s="438"/>
      <c r="BH24" s="438"/>
      <c r="BI24" s="438"/>
      <c r="BJ24" s="438"/>
      <c r="BK24" s="438"/>
      <c r="BL24" s="438"/>
      <c r="BM24" s="439"/>
      <c r="BN24" s="52"/>
    </row>
    <row r="25" spans="5:66" ht="15.75" thickBot="1" x14ac:dyDescent="0.3">
      <c r="E25" s="416"/>
      <c r="F25" s="53"/>
      <c r="G25" s="204" t="s">
        <v>173</v>
      </c>
      <c r="H25" s="55"/>
      <c r="I25" s="67">
        <v>150</v>
      </c>
      <c r="J25" s="438" t="s">
        <v>94</v>
      </c>
      <c r="K25" s="438"/>
      <c r="L25" s="438"/>
      <c r="M25" s="438"/>
      <c r="N25" s="438"/>
      <c r="O25" s="438"/>
      <c r="P25" s="438"/>
      <c r="Q25" s="439"/>
      <c r="R25" s="52" t="s">
        <v>96</v>
      </c>
      <c r="U25" s="416"/>
      <c r="V25" s="53"/>
      <c r="W25" s="54"/>
      <c r="X25" s="55"/>
      <c r="Y25" s="176">
        <f t="shared" si="32"/>
        <v>0</v>
      </c>
      <c r="Z25" s="438"/>
      <c r="AA25" s="438"/>
      <c r="AB25" s="438"/>
      <c r="AC25" s="438"/>
      <c r="AD25" s="438"/>
      <c r="AE25" s="438"/>
      <c r="AF25" s="438"/>
      <c r="AG25" s="439"/>
      <c r="AH25" s="52"/>
      <c r="AK25" s="416"/>
      <c r="AL25" s="53"/>
      <c r="AM25" s="54"/>
      <c r="AN25" s="55"/>
      <c r="AO25" s="176">
        <f t="shared" si="33"/>
        <v>0</v>
      </c>
      <c r="AP25" s="438"/>
      <c r="AQ25" s="438"/>
      <c r="AR25" s="438"/>
      <c r="AS25" s="438"/>
      <c r="AT25" s="438"/>
      <c r="AU25" s="438"/>
      <c r="AV25" s="438"/>
      <c r="AW25" s="439"/>
      <c r="AX25" s="52"/>
      <c r="BA25" s="416"/>
      <c r="BB25" s="53"/>
      <c r="BC25" s="54"/>
      <c r="BD25" s="55"/>
      <c r="BE25" s="176">
        <f t="shared" si="34"/>
        <v>0</v>
      </c>
      <c r="BF25" s="438"/>
      <c r="BG25" s="438"/>
      <c r="BH25" s="438"/>
      <c r="BI25" s="438"/>
      <c r="BJ25" s="438"/>
      <c r="BK25" s="438"/>
      <c r="BL25" s="438"/>
      <c r="BM25" s="439"/>
      <c r="BN25" s="52"/>
    </row>
    <row r="26" spans="5:66" ht="15.75" thickBot="1" x14ac:dyDescent="0.3">
      <c r="E26" s="61"/>
      <c r="F26" s="421" t="s">
        <v>41</v>
      </c>
      <c r="G26" s="429"/>
      <c r="H26" s="62">
        <f>SUM(H21:H25)</f>
        <v>0</v>
      </c>
      <c r="I26" s="62">
        <f>SUM(I21:I25)</f>
        <v>972</v>
      </c>
      <c r="J26" s="430"/>
      <c r="K26" s="430"/>
      <c r="L26" s="430"/>
      <c r="M26" s="430"/>
      <c r="N26" s="430"/>
      <c r="O26" s="430"/>
      <c r="P26" s="430"/>
      <c r="Q26" s="431"/>
      <c r="R26" s="63"/>
      <c r="U26" s="61"/>
      <c r="V26" s="421" t="s">
        <v>41</v>
      </c>
      <c r="W26" s="429"/>
      <c r="X26" s="62">
        <f>SUM(X21:X25)</f>
        <v>0</v>
      </c>
      <c r="Y26" s="62">
        <f>SUM(Y21:Y25)</f>
        <v>0</v>
      </c>
      <c r="Z26" s="430"/>
      <c r="AA26" s="430"/>
      <c r="AB26" s="430"/>
      <c r="AC26" s="430"/>
      <c r="AD26" s="430"/>
      <c r="AE26" s="430"/>
      <c r="AF26" s="430"/>
      <c r="AG26" s="431"/>
      <c r="AH26" s="63"/>
      <c r="AK26" s="61"/>
      <c r="AL26" s="421" t="s">
        <v>41</v>
      </c>
      <c r="AM26" s="429"/>
      <c r="AN26" s="62">
        <f>SUM(AN21:AN25)</f>
        <v>0</v>
      </c>
      <c r="AO26" s="62">
        <f>SUM(AO21:AO25)</f>
        <v>0</v>
      </c>
      <c r="AP26" s="430"/>
      <c r="AQ26" s="430"/>
      <c r="AR26" s="430"/>
      <c r="AS26" s="430"/>
      <c r="AT26" s="430"/>
      <c r="AU26" s="430"/>
      <c r="AV26" s="430"/>
      <c r="AW26" s="431"/>
      <c r="AX26" s="63"/>
      <c r="BA26" s="61"/>
      <c r="BB26" s="421" t="s">
        <v>41</v>
      </c>
      <c r="BC26" s="429"/>
      <c r="BD26" s="62">
        <f>SUM(BD21:BD25)</f>
        <v>0</v>
      </c>
      <c r="BE26" s="62">
        <f>SUM(BE21:BE25)</f>
        <v>0</v>
      </c>
      <c r="BF26" s="430"/>
      <c r="BG26" s="430"/>
      <c r="BH26" s="430"/>
      <c r="BI26" s="430"/>
      <c r="BJ26" s="430"/>
      <c r="BK26" s="430"/>
      <c r="BL26" s="430"/>
      <c r="BM26" s="431"/>
      <c r="BN26" s="63"/>
    </row>
    <row r="27" spans="5:66" ht="15.75" thickBot="1" x14ac:dyDescent="0.3">
      <c r="E27" s="64">
        <v>1</v>
      </c>
      <c r="F27" s="65"/>
      <c r="G27" s="204">
        <v>43955</v>
      </c>
      <c r="H27" s="55"/>
      <c r="I27" s="67">
        <v>250</v>
      </c>
      <c r="J27" s="471" t="s">
        <v>155</v>
      </c>
      <c r="K27" s="472"/>
      <c r="L27" s="472"/>
      <c r="M27" s="472"/>
      <c r="N27" s="472"/>
      <c r="O27" s="472"/>
      <c r="P27" s="472"/>
      <c r="Q27" s="473"/>
      <c r="R27" s="48" t="s">
        <v>91</v>
      </c>
      <c r="U27" s="64">
        <v>1</v>
      </c>
      <c r="V27" s="65"/>
      <c r="W27" s="66"/>
      <c r="X27" s="66"/>
      <c r="Y27" s="47">
        <f>X27/$E$27</f>
        <v>0</v>
      </c>
      <c r="Z27" s="460"/>
      <c r="AA27" s="460"/>
      <c r="AB27" s="460"/>
      <c r="AC27" s="460"/>
      <c r="AD27" s="460"/>
      <c r="AE27" s="460"/>
      <c r="AF27" s="460"/>
      <c r="AG27" s="461"/>
      <c r="AH27" s="68"/>
      <c r="AK27" s="64">
        <v>1</v>
      </c>
      <c r="AL27" s="65"/>
      <c r="AM27" s="66"/>
      <c r="AN27" s="66"/>
      <c r="AO27" s="47">
        <f>AN27/$E$27</f>
        <v>0</v>
      </c>
      <c r="AP27" s="460"/>
      <c r="AQ27" s="460"/>
      <c r="AR27" s="460"/>
      <c r="AS27" s="460"/>
      <c r="AT27" s="460"/>
      <c r="AU27" s="460"/>
      <c r="AV27" s="460"/>
      <c r="AW27" s="461"/>
      <c r="AX27" s="68"/>
      <c r="BA27" s="64">
        <v>1</v>
      </c>
      <c r="BB27" s="65"/>
      <c r="BC27" s="66"/>
      <c r="BD27" s="66"/>
      <c r="BE27" s="47">
        <f>BD27/$E$27</f>
        <v>0</v>
      </c>
      <c r="BF27" s="460"/>
      <c r="BG27" s="460"/>
      <c r="BH27" s="460"/>
      <c r="BI27" s="460"/>
      <c r="BJ27" s="460"/>
      <c r="BK27" s="460"/>
      <c r="BL27" s="460"/>
      <c r="BM27" s="461"/>
      <c r="BN27" s="68"/>
    </row>
    <row r="28" spans="5:66" x14ac:dyDescent="0.25">
      <c r="E28" s="415"/>
      <c r="F28" s="69"/>
      <c r="G28" s="266">
        <v>44048</v>
      </c>
      <c r="H28" s="71"/>
      <c r="I28" s="67">
        <v>250</v>
      </c>
      <c r="J28" s="495" t="s">
        <v>159</v>
      </c>
      <c r="K28" s="496"/>
      <c r="L28" s="496"/>
      <c r="M28" s="496"/>
      <c r="N28" s="496"/>
      <c r="O28" s="496"/>
      <c r="P28" s="496"/>
      <c r="Q28" s="437"/>
      <c r="R28" s="52" t="s">
        <v>91</v>
      </c>
      <c r="U28" s="415"/>
      <c r="V28" s="69"/>
      <c r="W28" s="70"/>
      <c r="X28" s="71"/>
      <c r="Y28" s="67">
        <f>X28/$E$27</f>
        <v>0</v>
      </c>
      <c r="Z28" s="418"/>
      <c r="AA28" s="419"/>
      <c r="AB28" s="419"/>
      <c r="AC28" s="419"/>
      <c r="AD28" s="419"/>
      <c r="AE28" s="419"/>
      <c r="AF28" s="419"/>
      <c r="AG28" s="420"/>
      <c r="AH28" s="72"/>
      <c r="AK28" s="415"/>
      <c r="AL28" s="69"/>
      <c r="AM28" s="70"/>
      <c r="AN28" s="71"/>
      <c r="AO28" s="67">
        <f>AN28/$E$27</f>
        <v>0</v>
      </c>
      <c r="AP28" s="418"/>
      <c r="AQ28" s="419"/>
      <c r="AR28" s="419"/>
      <c r="AS28" s="419"/>
      <c r="AT28" s="419"/>
      <c r="AU28" s="419"/>
      <c r="AV28" s="419"/>
      <c r="AW28" s="420"/>
      <c r="AX28" s="72"/>
      <c r="BA28" s="415"/>
      <c r="BB28" s="69"/>
      <c r="BC28" s="70"/>
      <c r="BD28" s="71"/>
      <c r="BE28" s="67">
        <f>BD28/$E$27</f>
        <v>0</v>
      </c>
      <c r="BF28" s="418"/>
      <c r="BG28" s="419"/>
      <c r="BH28" s="419"/>
      <c r="BI28" s="419"/>
      <c r="BJ28" s="419"/>
      <c r="BK28" s="419"/>
      <c r="BL28" s="419"/>
      <c r="BM28" s="420"/>
      <c r="BN28" s="72"/>
    </row>
    <row r="29" spans="5:66" x14ac:dyDescent="0.25">
      <c r="E29" s="416"/>
      <c r="F29" s="69"/>
      <c r="G29" s="266">
        <v>43867</v>
      </c>
      <c r="H29" s="73"/>
      <c r="I29" s="67">
        <v>250</v>
      </c>
      <c r="J29" s="495" t="s">
        <v>172</v>
      </c>
      <c r="K29" s="496"/>
      <c r="L29" s="496"/>
      <c r="M29" s="496"/>
      <c r="N29" s="496"/>
      <c r="O29" s="496"/>
      <c r="P29" s="496"/>
      <c r="Q29" s="437"/>
      <c r="R29" s="72" t="s">
        <v>91</v>
      </c>
      <c r="U29" s="416"/>
      <c r="V29" s="69"/>
      <c r="W29" s="70"/>
      <c r="X29" s="73"/>
      <c r="Y29" s="67">
        <f>X29/$E$27</f>
        <v>0</v>
      </c>
      <c r="Z29" s="418"/>
      <c r="AA29" s="419"/>
      <c r="AB29" s="419"/>
      <c r="AC29" s="419"/>
      <c r="AD29" s="419"/>
      <c r="AE29" s="419"/>
      <c r="AF29" s="419"/>
      <c r="AG29" s="420"/>
      <c r="AH29" s="72"/>
      <c r="AK29" s="416"/>
      <c r="AL29" s="69"/>
      <c r="AM29" s="70"/>
      <c r="AN29" s="73"/>
      <c r="AO29" s="67">
        <f>AN29/$E$27</f>
        <v>0</v>
      </c>
      <c r="AP29" s="418"/>
      <c r="AQ29" s="419"/>
      <c r="AR29" s="419"/>
      <c r="AS29" s="419"/>
      <c r="AT29" s="419"/>
      <c r="AU29" s="419"/>
      <c r="AV29" s="419"/>
      <c r="AW29" s="420"/>
      <c r="AX29" s="72"/>
      <c r="BA29" s="416"/>
      <c r="BB29" s="69"/>
      <c r="BC29" s="70"/>
      <c r="BD29" s="73"/>
      <c r="BE29" s="67">
        <f>BD29/$E$27</f>
        <v>0</v>
      </c>
      <c r="BF29" s="418"/>
      <c r="BG29" s="419"/>
      <c r="BH29" s="419"/>
      <c r="BI29" s="419"/>
      <c r="BJ29" s="419"/>
      <c r="BK29" s="419"/>
      <c r="BL29" s="419"/>
      <c r="BM29" s="420"/>
      <c r="BN29" s="72"/>
    </row>
    <row r="30" spans="5:66" ht="15.75" thickBot="1" x14ac:dyDescent="0.3">
      <c r="E30" s="417"/>
      <c r="F30" s="69"/>
      <c r="G30" s="266" t="s">
        <v>200</v>
      </c>
      <c r="H30" s="73"/>
      <c r="I30" s="67">
        <v>250</v>
      </c>
      <c r="J30" s="495" t="s">
        <v>201</v>
      </c>
      <c r="K30" s="496"/>
      <c r="L30" s="496"/>
      <c r="M30" s="496"/>
      <c r="N30" s="496"/>
      <c r="O30" s="496"/>
      <c r="P30" s="496"/>
      <c r="Q30" s="437"/>
      <c r="R30" s="296" t="s">
        <v>91</v>
      </c>
      <c r="U30" s="297"/>
      <c r="V30" s="301"/>
      <c r="W30" s="79"/>
      <c r="X30" s="302"/>
      <c r="Y30" s="303"/>
      <c r="Z30" s="304"/>
      <c r="AA30" s="304"/>
      <c r="AB30" s="304"/>
      <c r="AC30" s="304"/>
      <c r="AD30" s="304"/>
      <c r="AE30" s="304"/>
      <c r="AF30" s="304"/>
      <c r="AG30" s="305"/>
      <c r="AH30" s="306"/>
      <c r="AK30" s="297"/>
      <c r="AL30" s="301"/>
      <c r="AM30" s="79"/>
      <c r="AN30" s="302"/>
      <c r="AO30" s="303"/>
      <c r="AP30" s="304"/>
      <c r="AQ30" s="304"/>
      <c r="AR30" s="304"/>
      <c r="AS30" s="304"/>
      <c r="AT30" s="304"/>
      <c r="AU30" s="304"/>
      <c r="AV30" s="304"/>
      <c r="AW30" s="305"/>
      <c r="AX30" s="306"/>
      <c r="BA30" s="297"/>
      <c r="BB30" s="301"/>
      <c r="BC30" s="79"/>
      <c r="BD30" s="302"/>
      <c r="BE30" s="303"/>
      <c r="BF30" s="304"/>
      <c r="BG30" s="304"/>
      <c r="BH30" s="304"/>
      <c r="BI30" s="304"/>
      <c r="BJ30" s="304"/>
      <c r="BK30" s="304"/>
      <c r="BL30" s="304"/>
      <c r="BM30" s="305"/>
      <c r="BN30" s="306"/>
    </row>
    <row r="31" spans="5:66" ht="15.75" thickBot="1" x14ac:dyDescent="0.3">
      <c r="E31" s="61"/>
      <c r="F31" s="421" t="s">
        <v>42</v>
      </c>
      <c r="G31" s="429"/>
      <c r="H31" s="81">
        <f>SUM(H27:H29)</f>
        <v>0</v>
      </c>
      <c r="I31" s="308">
        <f>SUM(I27:I29)</f>
        <v>750</v>
      </c>
      <c r="J31" s="430"/>
      <c r="K31" s="430"/>
      <c r="L31" s="430"/>
      <c r="M31" s="430"/>
      <c r="N31" s="430"/>
      <c r="O31" s="430"/>
      <c r="P31" s="430"/>
      <c r="Q31" s="431"/>
      <c r="R31" s="63"/>
      <c r="U31" s="61"/>
      <c r="V31" s="421" t="s">
        <v>42</v>
      </c>
      <c r="W31" s="429"/>
      <c r="X31" s="81">
        <f>SUM(X27:X29)</f>
        <v>0</v>
      </c>
      <c r="Y31" s="81">
        <f>SUM(Y27:Y29)</f>
        <v>0</v>
      </c>
      <c r="Z31" s="430"/>
      <c r="AA31" s="430"/>
      <c r="AB31" s="430"/>
      <c r="AC31" s="430"/>
      <c r="AD31" s="430"/>
      <c r="AE31" s="430"/>
      <c r="AF31" s="430"/>
      <c r="AG31" s="431"/>
      <c r="AH31" s="63"/>
      <c r="AK31" s="61"/>
      <c r="AL31" s="421" t="s">
        <v>42</v>
      </c>
      <c r="AM31" s="429"/>
      <c r="AN31" s="81">
        <f>SUM(AN27:AN29)</f>
        <v>0</v>
      </c>
      <c r="AO31" s="81">
        <f>SUM(AO27:AO29)</f>
        <v>0</v>
      </c>
      <c r="AP31" s="430"/>
      <c r="AQ31" s="430"/>
      <c r="AR31" s="430"/>
      <c r="AS31" s="430"/>
      <c r="AT31" s="430"/>
      <c r="AU31" s="430"/>
      <c r="AV31" s="430"/>
      <c r="AW31" s="431"/>
      <c r="AX31" s="63"/>
      <c r="BA31" s="61"/>
      <c r="BB31" s="421" t="s">
        <v>42</v>
      </c>
      <c r="BC31" s="429"/>
      <c r="BD31" s="81">
        <f>SUM(BD27:BD29)</f>
        <v>0</v>
      </c>
      <c r="BE31" s="81">
        <f>SUM(BE27:BE29)</f>
        <v>0</v>
      </c>
      <c r="BF31" s="430"/>
      <c r="BG31" s="430"/>
      <c r="BH31" s="430"/>
      <c r="BI31" s="430"/>
      <c r="BJ31" s="430"/>
      <c r="BK31" s="430"/>
      <c r="BL31" s="430"/>
      <c r="BM31" s="431"/>
      <c r="BN31" s="63"/>
    </row>
    <row r="32" spans="5:66" ht="15.75" thickBot="1" x14ac:dyDescent="0.3">
      <c r="E32" s="82">
        <v>1</v>
      </c>
      <c r="F32" s="65"/>
      <c r="G32" s="266" t="s">
        <v>193</v>
      </c>
      <c r="H32" s="66"/>
      <c r="I32" s="67">
        <v>245</v>
      </c>
      <c r="J32" s="477" t="s">
        <v>196</v>
      </c>
      <c r="K32" s="477"/>
      <c r="L32" s="477"/>
      <c r="M32" s="477"/>
      <c r="N32" s="477"/>
      <c r="O32" s="477"/>
      <c r="P32" s="477"/>
      <c r="Q32" s="477"/>
      <c r="R32" s="310" t="s">
        <v>95</v>
      </c>
      <c r="U32" s="82">
        <v>1</v>
      </c>
      <c r="V32" s="65"/>
      <c r="W32" s="66"/>
      <c r="X32" s="66"/>
      <c r="Y32" s="67">
        <f>X32/$E$32</f>
        <v>0</v>
      </c>
      <c r="Z32" s="488"/>
      <c r="AA32" s="458"/>
      <c r="AB32" s="458"/>
      <c r="AC32" s="458"/>
      <c r="AD32" s="458"/>
      <c r="AE32" s="458"/>
      <c r="AF32" s="458"/>
      <c r="AG32" s="459"/>
      <c r="AH32" s="68"/>
      <c r="AK32" s="82">
        <v>1</v>
      </c>
      <c r="AL32" s="65"/>
      <c r="AM32" s="66"/>
      <c r="AN32" s="66"/>
      <c r="AO32" s="67">
        <f>AN32/$E$32</f>
        <v>0</v>
      </c>
      <c r="AP32" s="488"/>
      <c r="AQ32" s="458"/>
      <c r="AR32" s="458"/>
      <c r="AS32" s="458"/>
      <c r="AT32" s="458"/>
      <c r="AU32" s="458"/>
      <c r="AV32" s="458"/>
      <c r="AW32" s="459"/>
      <c r="AX32" s="68"/>
      <c r="BA32" s="82">
        <v>1</v>
      </c>
      <c r="BB32" s="65"/>
      <c r="BC32" s="66"/>
      <c r="BD32" s="66"/>
      <c r="BE32" s="67">
        <f>BD32/$E$32</f>
        <v>0</v>
      </c>
      <c r="BF32" s="488"/>
      <c r="BG32" s="458"/>
      <c r="BH32" s="458"/>
      <c r="BI32" s="458"/>
      <c r="BJ32" s="458"/>
      <c r="BK32" s="458"/>
      <c r="BL32" s="458"/>
      <c r="BM32" s="459"/>
      <c r="BN32" s="68"/>
    </row>
    <row r="33" spans="5:66" x14ac:dyDescent="0.25">
      <c r="E33" s="489"/>
      <c r="F33" s="84"/>
      <c r="G33" s="266" t="s">
        <v>193</v>
      </c>
      <c r="H33" s="49"/>
      <c r="I33" s="67">
        <v>93</v>
      </c>
      <c r="J33" s="477" t="s">
        <v>195</v>
      </c>
      <c r="K33" s="477"/>
      <c r="L33" s="477"/>
      <c r="M33" s="477"/>
      <c r="N33" s="477"/>
      <c r="O33" s="477"/>
      <c r="P33" s="477"/>
      <c r="Q33" s="477"/>
      <c r="R33" s="75" t="s">
        <v>92</v>
      </c>
      <c r="U33" s="489"/>
      <c r="V33" s="84"/>
      <c r="W33" s="50"/>
      <c r="X33" s="49"/>
      <c r="Y33" s="67">
        <f t="shared" ref="Y33:Y37" si="35">X33/$E$32</f>
        <v>0</v>
      </c>
      <c r="Z33" s="445"/>
      <c r="AA33" s="445"/>
      <c r="AB33" s="445"/>
      <c r="AC33" s="445"/>
      <c r="AD33" s="445"/>
      <c r="AE33" s="445"/>
      <c r="AF33" s="445"/>
      <c r="AG33" s="446"/>
      <c r="AH33" s="68"/>
      <c r="AK33" s="489"/>
      <c r="AL33" s="84"/>
      <c r="AM33" s="50"/>
      <c r="AN33" s="49"/>
      <c r="AO33" s="67">
        <f t="shared" ref="AO33:AO37" si="36">AN33/$E$32</f>
        <v>0</v>
      </c>
      <c r="AP33" s="445"/>
      <c r="AQ33" s="445"/>
      <c r="AR33" s="445"/>
      <c r="AS33" s="445"/>
      <c r="AT33" s="445"/>
      <c r="AU33" s="445"/>
      <c r="AV33" s="445"/>
      <c r="AW33" s="446"/>
      <c r="AX33" s="68"/>
      <c r="BA33" s="489"/>
      <c r="BB33" s="84"/>
      <c r="BC33" s="50"/>
      <c r="BD33" s="49"/>
      <c r="BE33" s="67">
        <f t="shared" ref="BE33:BE37" si="37">BD33/$E$32</f>
        <v>0</v>
      </c>
      <c r="BF33" s="445"/>
      <c r="BG33" s="445"/>
      <c r="BH33" s="445"/>
      <c r="BI33" s="445"/>
      <c r="BJ33" s="445"/>
      <c r="BK33" s="445"/>
      <c r="BL33" s="445"/>
      <c r="BM33" s="446"/>
      <c r="BN33" s="68"/>
    </row>
    <row r="34" spans="5:66" x14ac:dyDescent="0.25">
      <c r="E34" s="490"/>
      <c r="F34" s="83"/>
      <c r="G34" s="266" t="s">
        <v>193</v>
      </c>
      <c r="H34" s="53"/>
      <c r="I34" s="67">
        <v>150</v>
      </c>
      <c r="J34" s="477" t="s">
        <v>194</v>
      </c>
      <c r="K34" s="477"/>
      <c r="L34" s="477"/>
      <c r="M34" s="477"/>
      <c r="N34" s="477"/>
      <c r="O34" s="477"/>
      <c r="P34" s="477"/>
      <c r="Q34" s="477"/>
      <c r="R34" s="75" t="s">
        <v>96</v>
      </c>
      <c r="U34" s="490"/>
      <c r="V34" s="83"/>
      <c r="W34" s="54"/>
      <c r="X34" s="53"/>
      <c r="Y34" s="67">
        <f t="shared" si="35"/>
        <v>0</v>
      </c>
      <c r="Z34" s="448"/>
      <c r="AA34" s="448"/>
      <c r="AB34" s="448"/>
      <c r="AC34" s="448"/>
      <c r="AD34" s="448"/>
      <c r="AE34" s="448"/>
      <c r="AF34" s="448"/>
      <c r="AG34" s="449"/>
      <c r="AH34" s="68"/>
      <c r="AK34" s="490"/>
      <c r="AL34" s="83"/>
      <c r="AM34" s="54"/>
      <c r="AN34" s="53"/>
      <c r="AO34" s="67">
        <f t="shared" si="36"/>
        <v>0</v>
      </c>
      <c r="AP34" s="448"/>
      <c r="AQ34" s="448"/>
      <c r="AR34" s="448"/>
      <c r="AS34" s="448"/>
      <c r="AT34" s="448"/>
      <c r="AU34" s="448"/>
      <c r="AV34" s="448"/>
      <c r="AW34" s="449"/>
      <c r="AX34" s="68"/>
      <c r="BA34" s="490"/>
      <c r="BB34" s="83"/>
      <c r="BC34" s="54"/>
      <c r="BD34" s="53"/>
      <c r="BE34" s="67">
        <f t="shared" si="37"/>
        <v>0</v>
      </c>
      <c r="BF34" s="448"/>
      <c r="BG34" s="448"/>
      <c r="BH34" s="448"/>
      <c r="BI34" s="448"/>
      <c r="BJ34" s="448"/>
      <c r="BK34" s="448"/>
      <c r="BL34" s="448"/>
      <c r="BM34" s="449"/>
      <c r="BN34" s="68"/>
    </row>
    <row r="35" spans="5:66" x14ac:dyDescent="0.25">
      <c r="E35" s="490"/>
      <c r="F35" s="85"/>
      <c r="G35" s="204">
        <v>43929</v>
      </c>
      <c r="H35" s="92"/>
      <c r="I35" s="67">
        <v>250</v>
      </c>
      <c r="J35" s="495" t="s">
        <v>204</v>
      </c>
      <c r="K35" s="496"/>
      <c r="L35" s="496"/>
      <c r="M35" s="496"/>
      <c r="N35" s="496"/>
      <c r="O35" s="496"/>
      <c r="P35" s="496"/>
      <c r="Q35" s="437"/>
      <c r="R35" s="311" t="s">
        <v>91</v>
      </c>
      <c r="U35" s="490"/>
      <c r="V35" s="85"/>
      <c r="W35" s="54"/>
      <c r="X35" s="53"/>
      <c r="Y35" s="67">
        <f t="shared" si="35"/>
        <v>0</v>
      </c>
      <c r="Z35" s="448"/>
      <c r="AA35" s="448"/>
      <c r="AB35" s="448"/>
      <c r="AC35" s="448"/>
      <c r="AD35" s="448"/>
      <c r="AE35" s="448"/>
      <c r="AF35" s="448"/>
      <c r="AG35" s="449"/>
      <c r="AH35" s="68"/>
      <c r="AK35" s="490"/>
      <c r="AL35" s="85"/>
      <c r="AM35" s="54"/>
      <c r="AN35" s="53"/>
      <c r="AO35" s="67">
        <f t="shared" si="36"/>
        <v>0</v>
      </c>
      <c r="AP35" s="448"/>
      <c r="AQ35" s="448"/>
      <c r="AR35" s="448"/>
      <c r="AS35" s="448"/>
      <c r="AT35" s="448"/>
      <c r="AU35" s="448"/>
      <c r="AV35" s="448"/>
      <c r="AW35" s="449"/>
      <c r="AX35" s="68"/>
      <c r="BA35" s="490"/>
      <c r="BB35" s="85"/>
      <c r="BC35" s="54"/>
      <c r="BD35" s="53"/>
      <c r="BE35" s="67">
        <f t="shared" si="37"/>
        <v>0</v>
      </c>
      <c r="BF35" s="448"/>
      <c r="BG35" s="448"/>
      <c r="BH35" s="448"/>
      <c r="BI35" s="448"/>
      <c r="BJ35" s="448"/>
      <c r="BK35" s="448"/>
      <c r="BL35" s="448"/>
      <c r="BM35" s="449"/>
      <c r="BN35" s="68"/>
    </row>
    <row r="36" spans="5:66" x14ac:dyDescent="0.25">
      <c r="E36" s="490"/>
      <c r="F36" s="85"/>
      <c r="G36" s="204">
        <v>43960</v>
      </c>
      <c r="H36" s="93"/>
      <c r="I36" s="67">
        <v>250</v>
      </c>
      <c r="J36" s="495" t="s">
        <v>209</v>
      </c>
      <c r="K36" s="496"/>
      <c r="L36" s="496"/>
      <c r="M36" s="496"/>
      <c r="N36" s="496"/>
      <c r="O36" s="496"/>
      <c r="P36" s="496"/>
      <c r="Q36" s="437"/>
      <c r="R36" s="311" t="s">
        <v>91</v>
      </c>
      <c r="U36" s="490"/>
      <c r="V36" s="317"/>
      <c r="W36" s="318"/>
      <c r="X36" s="319"/>
      <c r="Y36" s="67"/>
      <c r="Z36" s="320"/>
      <c r="AA36" s="321"/>
      <c r="AB36" s="321"/>
      <c r="AC36" s="321"/>
      <c r="AD36" s="321"/>
      <c r="AE36" s="321"/>
      <c r="AF36" s="321"/>
      <c r="AG36" s="322"/>
      <c r="AH36" s="90"/>
      <c r="AK36" s="490"/>
      <c r="AL36" s="317"/>
      <c r="AM36" s="318"/>
      <c r="AN36" s="319"/>
      <c r="AO36" s="67"/>
      <c r="AP36" s="320"/>
      <c r="AQ36" s="321"/>
      <c r="AR36" s="321"/>
      <c r="AS36" s="321"/>
      <c r="AT36" s="321"/>
      <c r="AU36" s="321"/>
      <c r="AV36" s="321"/>
      <c r="AW36" s="322"/>
      <c r="AX36" s="90"/>
      <c r="BA36" s="490"/>
      <c r="BB36" s="317"/>
      <c r="BC36" s="318"/>
      <c r="BD36" s="319"/>
      <c r="BE36" s="67"/>
      <c r="BF36" s="320"/>
      <c r="BG36" s="321"/>
      <c r="BH36" s="321"/>
      <c r="BI36" s="321"/>
      <c r="BJ36" s="321"/>
      <c r="BK36" s="321"/>
      <c r="BL36" s="321"/>
      <c r="BM36" s="322"/>
      <c r="BN36" s="90"/>
    </row>
    <row r="37" spans="5:66" ht="15.75" thickBot="1" x14ac:dyDescent="0.3">
      <c r="E37" s="490"/>
      <c r="F37" s="323"/>
      <c r="G37" s="88"/>
      <c r="H37" s="89"/>
      <c r="I37" s="309">
        <f t="shared" ref="I37" si="38">H37/$E$32</f>
        <v>0</v>
      </c>
      <c r="J37" s="441"/>
      <c r="K37" s="441"/>
      <c r="L37" s="441"/>
      <c r="M37" s="441"/>
      <c r="N37" s="441"/>
      <c r="O37" s="441"/>
      <c r="P37" s="441"/>
      <c r="Q37" s="441"/>
      <c r="R37" s="312"/>
      <c r="U37" s="491"/>
      <c r="V37" s="87"/>
      <c r="W37" s="88"/>
      <c r="X37" s="89"/>
      <c r="Y37" s="67">
        <f t="shared" si="35"/>
        <v>0</v>
      </c>
      <c r="Z37" s="440"/>
      <c r="AA37" s="441"/>
      <c r="AB37" s="441"/>
      <c r="AC37" s="441"/>
      <c r="AD37" s="441"/>
      <c r="AE37" s="441"/>
      <c r="AF37" s="441"/>
      <c r="AG37" s="442"/>
      <c r="AH37" s="90"/>
      <c r="AK37" s="491"/>
      <c r="AL37" s="87"/>
      <c r="AM37" s="88"/>
      <c r="AN37" s="89"/>
      <c r="AO37" s="67">
        <f t="shared" si="36"/>
        <v>0</v>
      </c>
      <c r="AP37" s="440"/>
      <c r="AQ37" s="441"/>
      <c r="AR37" s="441"/>
      <c r="AS37" s="441"/>
      <c r="AT37" s="441"/>
      <c r="AU37" s="441"/>
      <c r="AV37" s="441"/>
      <c r="AW37" s="442"/>
      <c r="AX37" s="90"/>
      <c r="BA37" s="491"/>
      <c r="BB37" s="87"/>
      <c r="BC37" s="88"/>
      <c r="BD37" s="89"/>
      <c r="BE37" s="67">
        <f t="shared" si="37"/>
        <v>0</v>
      </c>
      <c r="BF37" s="440"/>
      <c r="BG37" s="441"/>
      <c r="BH37" s="441"/>
      <c r="BI37" s="441"/>
      <c r="BJ37" s="441"/>
      <c r="BK37" s="441"/>
      <c r="BL37" s="441"/>
      <c r="BM37" s="442"/>
      <c r="BN37" s="90"/>
    </row>
    <row r="38" spans="5:66" ht="15.75" thickBot="1" x14ac:dyDescent="0.3">
      <c r="E38" s="61"/>
      <c r="F38" s="421" t="s">
        <v>43</v>
      </c>
      <c r="G38" s="429"/>
      <c r="H38" s="81">
        <f>SUM(H32:H37)</f>
        <v>0</v>
      </c>
      <c r="I38" s="81">
        <f>SUM(I32:I37)</f>
        <v>988</v>
      </c>
      <c r="J38" s="430"/>
      <c r="K38" s="430"/>
      <c r="L38" s="430"/>
      <c r="M38" s="430"/>
      <c r="N38" s="430"/>
      <c r="O38" s="430"/>
      <c r="P38" s="430"/>
      <c r="Q38" s="431"/>
      <c r="R38" s="63"/>
      <c r="U38" s="61"/>
      <c r="V38" s="421" t="s">
        <v>43</v>
      </c>
      <c r="W38" s="429"/>
      <c r="X38" s="81">
        <f>SUM(X32:X37)</f>
        <v>0</v>
      </c>
      <c r="Y38" s="81">
        <f>SUM(Y32:Y37)</f>
        <v>0</v>
      </c>
      <c r="Z38" s="430"/>
      <c r="AA38" s="430"/>
      <c r="AB38" s="430"/>
      <c r="AC38" s="430"/>
      <c r="AD38" s="430"/>
      <c r="AE38" s="430"/>
      <c r="AF38" s="430"/>
      <c r="AG38" s="431"/>
      <c r="AH38" s="63"/>
      <c r="AK38" s="61"/>
      <c r="AL38" s="421" t="s">
        <v>43</v>
      </c>
      <c r="AM38" s="429"/>
      <c r="AN38" s="81">
        <f>SUM(AN32:AN37)</f>
        <v>0</v>
      </c>
      <c r="AO38" s="81">
        <f>SUM(AO32:AO37)</f>
        <v>0</v>
      </c>
      <c r="AP38" s="430"/>
      <c r="AQ38" s="430"/>
      <c r="AR38" s="430"/>
      <c r="AS38" s="430"/>
      <c r="AT38" s="430"/>
      <c r="AU38" s="430"/>
      <c r="AV38" s="430"/>
      <c r="AW38" s="431"/>
      <c r="AX38" s="63"/>
      <c r="BA38" s="61"/>
      <c r="BB38" s="421" t="s">
        <v>43</v>
      </c>
      <c r="BC38" s="429"/>
      <c r="BD38" s="81">
        <f>SUM(BD32:BD37)</f>
        <v>0</v>
      </c>
      <c r="BE38" s="81">
        <f>SUM(BE32:BE37)</f>
        <v>0</v>
      </c>
      <c r="BF38" s="430"/>
      <c r="BG38" s="430"/>
      <c r="BH38" s="430"/>
      <c r="BI38" s="430"/>
      <c r="BJ38" s="430"/>
      <c r="BK38" s="430"/>
      <c r="BL38" s="430"/>
      <c r="BM38" s="431"/>
      <c r="BN38" s="63"/>
    </row>
    <row r="39" spans="5:66" ht="15.75" thickBot="1" x14ac:dyDescent="0.3">
      <c r="E39" s="64">
        <v>1</v>
      </c>
      <c r="F39" s="91"/>
      <c r="H39" s="315"/>
      <c r="I39" s="315"/>
      <c r="J39" s="494"/>
      <c r="K39" s="494"/>
      <c r="L39" s="494"/>
      <c r="M39" s="494"/>
      <c r="N39" s="494"/>
      <c r="O39" s="494"/>
      <c r="P39" s="494"/>
      <c r="Q39" s="494"/>
      <c r="R39" s="316"/>
      <c r="U39" s="82">
        <v>1</v>
      </c>
      <c r="V39" s="91"/>
      <c r="W39" s="92"/>
      <c r="X39" s="92"/>
      <c r="Y39" s="67">
        <f>X39/$E$39</f>
        <v>0</v>
      </c>
      <c r="Z39" s="432"/>
      <c r="AA39" s="433"/>
      <c r="AB39" s="433"/>
      <c r="AC39" s="433"/>
      <c r="AD39" s="433"/>
      <c r="AE39" s="433"/>
      <c r="AF39" s="433"/>
      <c r="AG39" s="434"/>
      <c r="AH39" s="68"/>
      <c r="AK39" s="82">
        <v>1</v>
      </c>
      <c r="AL39" s="91"/>
      <c r="AM39" s="92"/>
      <c r="AN39" s="92"/>
      <c r="AO39" s="67">
        <f>AN39/$E$39</f>
        <v>0</v>
      </c>
      <c r="AP39" s="432"/>
      <c r="AQ39" s="433"/>
      <c r="AR39" s="433"/>
      <c r="AS39" s="433"/>
      <c r="AT39" s="433"/>
      <c r="AU39" s="433"/>
      <c r="AV39" s="433"/>
      <c r="AW39" s="434"/>
      <c r="AX39" s="68"/>
      <c r="BA39" s="82">
        <v>1</v>
      </c>
      <c r="BB39" s="91"/>
      <c r="BC39" s="92"/>
      <c r="BD39" s="92"/>
      <c r="BE39" s="67">
        <f>BD39/$E$39</f>
        <v>0</v>
      </c>
      <c r="BF39" s="432"/>
      <c r="BG39" s="433"/>
      <c r="BH39" s="433"/>
      <c r="BI39" s="433"/>
      <c r="BJ39" s="433"/>
      <c r="BK39" s="433"/>
      <c r="BL39" s="433"/>
      <c r="BM39" s="434"/>
      <c r="BN39" s="68"/>
    </row>
    <row r="40" spans="5:66" x14ac:dyDescent="0.25">
      <c r="E40" s="435"/>
      <c r="F40" s="53"/>
      <c r="G40" s="313"/>
      <c r="H40" s="93"/>
      <c r="I40" s="314">
        <f t="shared" ref="I40:I45" si="39">H40/$E$39</f>
        <v>0</v>
      </c>
      <c r="J40" s="438"/>
      <c r="K40" s="438"/>
      <c r="L40" s="438"/>
      <c r="M40" s="438"/>
      <c r="N40" s="438"/>
      <c r="O40" s="438"/>
      <c r="P40" s="438"/>
      <c r="Q40" s="438"/>
      <c r="R40" s="311"/>
      <c r="U40" s="435"/>
      <c r="V40" s="53"/>
      <c r="W40" s="93"/>
      <c r="X40" s="93"/>
      <c r="Y40" s="67">
        <f t="shared" ref="Y40:Y45" si="40">X40/$E$39</f>
        <v>0</v>
      </c>
      <c r="Z40" s="437"/>
      <c r="AA40" s="438"/>
      <c r="AB40" s="438"/>
      <c r="AC40" s="438"/>
      <c r="AD40" s="438"/>
      <c r="AE40" s="438"/>
      <c r="AF40" s="438"/>
      <c r="AG40" s="439"/>
      <c r="AH40" s="68"/>
      <c r="AK40" s="435"/>
      <c r="AL40" s="53"/>
      <c r="AM40" s="93"/>
      <c r="AN40" s="93"/>
      <c r="AO40" s="67">
        <f t="shared" ref="AO40:AO45" si="41">AN40/$E$39</f>
        <v>0</v>
      </c>
      <c r="AP40" s="437"/>
      <c r="AQ40" s="438"/>
      <c r="AR40" s="438"/>
      <c r="AS40" s="438"/>
      <c r="AT40" s="438"/>
      <c r="AU40" s="438"/>
      <c r="AV40" s="438"/>
      <c r="AW40" s="439"/>
      <c r="AX40" s="68"/>
      <c r="BA40" s="435"/>
      <c r="BB40" s="53"/>
      <c r="BC40" s="93"/>
      <c r="BD40" s="93"/>
      <c r="BE40" s="67">
        <f t="shared" ref="BE40:BE45" si="42">BD40/$E$39</f>
        <v>0</v>
      </c>
      <c r="BF40" s="437"/>
      <c r="BG40" s="438"/>
      <c r="BH40" s="438"/>
      <c r="BI40" s="438"/>
      <c r="BJ40" s="438"/>
      <c r="BK40" s="438"/>
      <c r="BL40" s="438"/>
      <c r="BM40" s="439"/>
      <c r="BN40" s="68"/>
    </row>
    <row r="41" spans="5:66" x14ac:dyDescent="0.25">
      <c r="E41" s="436"/>
      <c r="F41" s="53"/>
      <c r="G41" s="93"/>
      <c r="H41" s="93"/>
      <c r="I41" s="67">
        <f t="shared" si="39"/>
        <v>0</v>
      </c>
      <c r="J41" s="437"/>
      <c r="K41" s="438"/>
      <c r="L41" s="438"/>
      <c r="M41" s="438"/>
      <c r="N41" s="438"/>
      <c r="O41" s="438"/>
      <c r="P41" s="438"/>
      <c r="Q41" s="438"/>
      <c r="R41" s="311"/>
      <c r="U41" s="436"/>
      <c r="V41" s="53"/>
      <c r="W41" s="93"/>
      <c r="X41" s="93"/>
      <c r="Y41" s="67">
        <f t="shared" si="40"/>
        <v>0</v>
      </c>
      <c r="Z41" s="437"/>
      <c r="AA41" s="438"/>
      <c r="AB41" s="438"/>
      <c r="AC41" s="438"/>
      <c r="AD41" s="438"/>
      <c r="AE41" s="438"/>
      <c r="AF41" s="438"/>
      <c r="AG41" s="439"/>
      <c r="AH41" s="68"/>
      <c r="AK41" s="436"/>
      <c r="AL41" s="53"/>
      <c r="AM41" s="93"/>
      <c r="AN41" s="93"/>
      <c r="AO41" s="67">
        <f t="shared" si="41"/>
        <v>0</v>
      </c>
      <c r="AP41" s="437"/>
      <c r="AQ41" s="438"/>
      <c r="AR41" s="438"/>
      <c r="AS41" s="438"/>
      <c r="AT41" s="438"/>
      <c r="AU41" s="438"/>
      <c r="AV41" s="438"/>
      <c r="AW41" s="439"/>
      <c r="AX41" s="68"/>
      <c r="BA41" s="436"/>
      <c r="BB41" s="53"/>
      <c r="BC41" s="93"/>
      <c r="BD41" s="93"/>
      <c r="BE41" s="67">
        <f t="shared" si="42"/>
        <v>0</v>
      </c>
      <c r="BF41" s="437"/>
      <c r="BG41" s="438"/>
      <c r="BH41" s="438"/>
      <c r="BI41" s="438"/>
      <c r="BJ41" s="438"/>
      <c r="BK41" s="438"/>
      <c r="BL41" s="438"/>
      <c r="BM41" s="439"/>
      <c r="BN41" s="68"/>
    </row>
    <row r="42" spans="5:66" x14ac:dyDescent="0.25">
      <c r="E42" s="436"/>
      <c r="F42" s="53"/>
      <c r="G42" s="93"/>
      <c r="H42" s="93"/>
      <c r="I42" s="67">
        <f t="shared" si="39"/>
        <v>0</v>
      </c>
      <c r="J42" s="437"/>
      <c r="K42" s="438"/>
      <c r="L42" s="438"/>
      <c r="M42" s="438"/>
      <c r="N42" s="438"/>
      <c r="O42" s="438"/>
      <c r="P42" s="438"/>
      <c r="Q42" s="438"/>
      <c r="R42" s="311"/>
      <c r="U42" s="436"/>
      <c r="V42" s="53"/>
      <c r="W42" s="93"/>
      <c r="X42" s="93"/>
      <c r="Y42" s="67">
        <f t="shared" si="40"/>
        <v>0</v>
      </c>
      <c r="Z42" s="437"/>
      <c r="AA42" s="438"/>
      <c r="AB42" s="438"/>
      <c r="AC42" s="438"/>
      <c r="AD42" s="438"/>
      <c r="AE42" s="438"/>
      <c r="AF42" s="438"/>
      <c r="AG42" s="439"/>
      <c r="AH42" s="68"/>
      <c r="AK42" s="436"/>
      <c r="AL42" s="53"/>
      <c r="AM42" s="93"/>
      <c r="AN42" s="93"/>
      <c r="AO42" s="67">
        <f t="shared" si="41"/>
        <v>0</v>
      </c>
      <c r="AP42" s="437"/>
      <c r="AQ42" s="438"/>
      <c r="AR42" s="438"/>
      <c r="AS42" s="438"/>
      <c r="AT42" s="438"/>
      <c r="AU42" s="438"/>
      <c r="AV42" s="438"/>
      <c r="AW42" s="439"/>
      <c r="AX42" s="68"/>
      <c r="BA42" s="436"/>
      <c r="BB42" s="53"/>
      <c r="BC42" s="93"/>
      <c r="BD42" s="93"/>
      <c r="BE42" s="67">
        <f t="shared" si="42"/>
        <v>0</v>
      </c>
      <c r="BF42" s="437"/>
      <c r="BG42" s="438"/>
      <c r="BH42" s="438"/>
      <c r="BI42" s="438"/>
      <c r="BJ42" s="438"/>
      <c r="BK42" s="438"/>
      <c r="BL42" s="438"/>
      <c r="BM42" s="439"/>
      <c r="BN42" s="68"/>
    </row>
    <row r="43" spans="5:66" x14ac:dyDescent="0.25">
      <c r="E43" s="436"/>
      <c r="F43" s="53"/>
      <c r="G43" s="93"/>
      <c r="H43" s="93"/>
      <c r="I43" s="67">
        <f t="shared" si="39"/>
        <v>0</v>
      </c>
      <c r="J43" s="437"/>
      <c r="K43" s="438"/>
      <c r="L43" s="438"/>
      <c r="M43" s="438"/>
      <c r="N43" s="438"/>
      <c r="O43" s="438"/>
      <c r="P43" s="438"/>
      <c r="Q43" s="438"/>
      <c r="R43" s="311"/>
      <c r="U43" s="436"/>
      <c r="V43" s="53"/>
      <c r="W43" s="93"/>
      <c r="X43" s="93"/>
      <c r="Y43" s="67">
        <f t="shared" si="40"/>
        <v>0</v>
      </c>
      <c r="Z43" s="437"/>
      <c r="AA43" s="438"/>
      <c r="AB43" s="438"/>
      <c r="AC43" s="438"/>
      <c r="AD43" s="438"/>
      <c r="AE43" s="438"/>
      <c r="AF43" s="438"/>
      <c r="AG43" s="439"/>
      <c r="AH43" s="68"/>
      <c r="AK43" s="436"/>
      <c r="AL43" s="53"/>
      <c r="AM43" s="93"/>
      <c r="AN43" s="93"/>
      <c r="AO43" s="67">
        <f t="shared" si="41"/>
        <v>0</v>
      </c>
      <c r="AP43" s="437"/>
      <c r="AQ43" s="438"/>
      <c r="AR43" s="438"/>
      <c r="AS43" s="438"/>
      <c r="AT43" s="438"/>
      <c r="AU43" s="438"/>
      <c r="AV43" s="438"/>
      <c r="AW43" s="439"/>
      <c r="AX43" s="68"/>
      <c r="BA43" s="436"/>
      <c r="BB43" s="53"/>
      <c r="BC43" s="93"/>
      <c r="BD43" s="93"/>
      <c r="BE43" s="67">
        <f t="shared" si="42"/>
        <v>0</v>
      </c>
      <c r="BF43" s="437"/>
      <c r="BG43" s="438"/>
      <c r="BH43" s="438"/>
      <c r="BI43" s="438"/>
      <c r="BJ43" s="438"/>
      <c r="BK43" s="438"/>
      <c r="BL43" s="438"/>
      <c r="BM43" s="439"/>
      <c r="BN43" s="68"/>
    </row>
    <row r="44" spans="5:66" x14ac:dyDescent="0.25">
      <c r="E44" s="436"/>
      <c r="F44" s="53"/>
      <c r="G44" s="93"/>
      <c r="H44" s="93"/>
      <c r="I44" s="67">
        <f t="shared" si="39"/>
        <v>0</v>
      </c>
      <c r="J44" s="437"/>
      <c r="K44" s="438"/>
      <c r="L44" s="438"/>
      <c r="M44" s="438"/>
      <c r="N44" s="438"/>
      <c r="O44" s="438"/>
      <c r="P44" s="438"/>
      <c r="Q44" s="438"/>
      <c r="R44" s="311"/>
      <c r="U44" s="436"/>
      <c r="V44" s="53"/>
      <c r="W44" s="93"/>
      <c r="X44" s="93"/>
      <c r="Y44" s="67">
        <f t="shared" si="40"/>
        <v>0</v>
      </c>
      <c r="Z44" s="437"/>
      <c r="AA44" s="438"/>
      <c r="AB44" s="438"/>
      <c r="AC44" s="438"/>
      <c r="AD44" s="438"/>
      <c r="AE44" s="438"/>
      <c r="AF44" s="438"/>
      <c r="AG44" s="439"/>
      <c r="AH44" s="68"/>
      <c r="AK44" s="436"/>
      <c r="AL44" s="53"/>
      <c r="AM44" s="93"/>
      <c r="AN44" s="93"/>
      <c r="AO44" s="67">
        <f t="shared" si="41"/>
        <v>0</v>
      </c>
      <c r="AP44" s="437"/>
      <c r="AQ44" s="438"/>
      <c r="AR44" s="438"/>
      <c r="AS44" s="438"/>
      <c r="AT44" s="438"/>
      <c r="AU44" s="438"/>
      <c r="AV44" s="438"/>
      <c r="AW44" s="439"/>
      <c r="AX44" s="68"/>
      <c r="BA44" s="436"/>
      <c r="BB44" s="53"/>
      <c r="BC44" s="93"/>
      <c r="BD44" s="93"/>
      <c r="BE44" s="67">
        <f t="shared" si="42"/>
        <v>0</v>
      </c>
      <c r="BF44" s="437"/>
      <c r="BG44" s="438"/>
      <c r="BH44" s="438"/>
      <c r="BI44" s="438"/>
      <c r="BJ44" s="438"/>
      <c r="BK44" s="438"/>
      <c r="BL44" s="438"/>
      <c r="BM44" s="439"/>
      <c r="BN44" s="68"/>
    </row>
    <row r="45" spans="5:66" ht="15.75" thickBot="1" x14ac:dyDescent="0.3">
      <c r="E45" s="436"/>
      <c r="F45" s="94"/>
      <c r="G45" s="95"/>
      <c r="H45" s="95"/>
      <c r="I45" s="67">
        <f t="shared" si="39"/>
        <v>0</v>
      </c>
      <c r="J45" s="440"/>
      <c r="K45" s="441"/>
      <c r="L45" s="441"/>
      <c r="M45" s="441"/>
      <c r="N45" s="441"/>
      <c r="O45" s="441"/>
      <c r="P45" s="441"/>
      <c r="Q45" s="441"/>
      <c r="R45" s="312"/>
      <c r="U45" s="436"/>
      <c r="V45" s="94"/>
      <c r="W45" s="95"/>
      <c r="X45" s="95"/>
      <c r="Y45" s="67">
        <f t="shared" si="40"/>
        <v>0</v>
      </c>
      <c r="Z45" s="440"/>
      <c r="AA45" s="441"/>
      <c r="AB45" s="441"/>
      <c r="AC45" s="441"/>
      <c r="AD45" s="441"/>
      <c r="AE45" s="441"/>
      <c r="AF45" s="441"/>
      <c r="AG45" s="442"/>
      <c r="AH45" s="90"/>
      <c r="AK45" s="436"/>
      <c r="AL45" s="94"/>
      <c r="AM45" s="95"/>
      <c r="AN45" s="95"/>
      <c r="AO45" s="67">
        <f t="shared" si="41"/>
        <v>0</v>
      </c>
      <c r="AP45" s="440"/>
      <c r="AQ45" s="441"/>
      <c r="AR45" s="441"/>
      <c r="AS45" s="441"/>
      <c r="AT45" s="441"/>
      <c r="AU45" s="441"/>
      <c r="AV45" s="441"/>
      <c r="AW45" s="442"/>
      <c r="AX45" s="90"/>
      <c r="BA45" s="436"/>
      <c r="BB45" s="94"/>
      <c r="BC45" s="95"/>
      <c r="BD45" s="95"/>
      <c r="BE45" s="67">
        <f t="shared" si="42"/>
        <v>0</v>
      </c>
      <c r="BF45" s="440"/>
      <c r="BG45" s="441"/>
      <c r="BH45" s="441"/>
      <c r="BI45" s="441"/>
      <c r="BJ45" s="441"/>
      <c r="BK45" s="441"/>
      <c r="BL45" s="441"/>
      <c r="BM45" s="442"/>
      <c r="BN45" s="90"/>
    </row>
    <row r="46" spans="5:66" ht="15.75" thickBot="1" x14ac:dyDescent="0.3">
      <c r="E46" s="61"/>
      <c r="F46" s="421" t="s">
        <v>44</v>
      </c>
      <c r="G46" s="422"/>
      <c r="H46" s="81">
        <f>SUM(H35:H45)</f>
        <v>0</v>
      </c>
      <c r="I46" s="81">
        <f>SUM(I35:I45)</f>
        <v>1488</v>
      </c>
      <c r="J46" s="423"/>
      <c r="K46" s="424"/>
      <c r="L46" s="424"/>
      <c r="M46" s="424"/>
      <c r="N46" s="424"/>
      <c r="O46" s="424"/>
      <c r="P46" s="424"/>
      <c r="Q46" s="425"/>
      <c r="R46" s="63"/>
      <c r="U46" s="61"/>
      <c r="V46" s="421" t="s">
        <v>44</v>
      </c>
      <c r="W46" s="422"/>
      <c r="X46" s="81">
        <f>SUM(X39:X45)</f>
        <v>0</v>
      </c>
      <c r="Y46" s="81">
        <f>SUM(Y39:Y45)</f>
        <v>0</v>
      </c>
      <c r="Z46" s="423"/>
      <c r="AA46" s="424"/>
      <c r="AB46" s="424"/>
      <c r="AC46" s="424"/>
      <c r="AD46" s="424"/>
      <c r="AE46" s="424"/>
      <c r="AF46" s="424"/>
      <c r="AG46" s="425"/>
      <c r="AH46" s="63"/>
      <c r="AK46" s="61"/>
      <c r="AL46" s="421" t="s">
        <v>44</v>
      </c>
      <c r="AM46" s="422"/>
      <c r="AN46" s="81">
        <f>SUM(AN39:AN45)</f>
        <v>0</v>
      </c>
      <c r="AO46" s="81">
        <f>SUM(AO39:AO45)</f>
        <v>0</v>
      </c>
      <c r="AP46" s="423"/>
      <c r="AQ46" s="424"/>
      <c r="AR46" s="424"/>
      <c r="AS46" s="424"/>
      <c r="AT46" s="424"/>
      <c r="AU46" s="424"/>
      <c r="AV46" s="424"/>
      <c r="AW46" s="425"/>
      <c r="AX46" s="63"/>
      <c r="BA46" s="61"/>
      <c r="BB46" s="421" t="s">
        <v>44</v>
      </c>
      <c r="BC46" s="422"/>
      <c r="BD46" s="81">
        <f>SUM(BD39:BD45)</f>
        <v>0</v>
      </c>
      <c r="BE46" s="81">
        <f>SUM(BE39:BE45)</f>
        <v>0</v>
      </c>
      <c r="BF46" s="423"/>
      <c r="BG46" s="424"/>
      <c r="BH46" s="424"/>
      <c r="BI46" s="424"/>
      <c r="BJ46" s="424"/>
      <c r="BK46" s="424"/>
      <c r="BL46" s="424"/>
      <c r="BM46" s="425"/>
      <c r="BN46" s="63"/>
    </row>
    <row r="47" spans="5:66" ht="15.75" thickBot="1" x14ac:dyDescent="0.3">
      <c r="E47" s="96"/>
      <c r="F47" s="97"/>
      <c r="G47" s="98"/>
      <c r="H47" s="99">
        <f>SUM(H46,H38,H31,H26)</f>
        <v>0</v>
      </c>
      <c r="I47" s="99">
        <f>SUM(I46,I38,I31,I26)</f>
        <v>4198</v>
      </c>
      <c r="J47" s="426"/>
      <c r="K47" s="427"/>
      <c r="L47" s="427"/>
      <c r="M47" s="427"/>
      <c r="N47" s="427"/>
      <c r="O47" s="427"/>
      <c r="P47" s="427"/>
      <c r="Q47" s="428"/>
      <c r="R47" s="100"/>
      <c r="U47" s="96"/>
      <c r="V47" s="97"/>
      <c r="W47" s="98"/>
      <c r="X47" s="99">
        <f>SUM(X46,X38,X31,X26)</f>
        <v>0</v>
      </c>
      <c r="Y47" s="99">
        <f>SUM(Y46,Y38,Y31,Y26)</f>
        <v>0</v>
      </c>
      <c r="Z47" s="426"/>
      <c r="AA47" s="427"/>
      <c r="AB47" s="427"/>
      <c r="AC47" s="427"/>
      <c r="AD47" s="427"/>
      <c r="AE47" s="427"/>
      <c r="AF47" s="427"/>
      <c r="AG47" s="428"/>
      <c r="AH47" s="100"/>
      <c r="AK47" s="96"/>
      <c r="AL47" s="97"/>
      <c r="AM47" s="98"/>
      <c r="AN47" s="99">
        <f>SUM(AN46,AN38,AN31,AN26)</f>
        <v>0</v>
      </c>
      <c r="AO47" s="99">
        <f>SUM(AO46,AO38,AO31,AO26)</f>
        <v>0</v>
      </c>
      <c r="AP47" s="426"/>
      <c r="AQ47" s="427"/>
      <c r="AR47" s="427"/>
      <c r="AS47" s="427"/>
      <c r="AT47" s="427"/>
      <c r="AU47" s="427"/>
      <c r="AV47" s="427"/>
      <c r="AW47" s="428"/>
      <c r="AX47" s="100"/>
      <c r="BA47" s="96"/>
      <c r="BB47" s="97"/>
      <c r="BC47" s="98"/>
      <c r="BD47" s="99">
        <f>SUM(BD46,BD38,BD31,BD26)</f>
        <v>0</v>
      </c>
      <c r="BE47" s="99">
        <f>SUM(BE46,BE38,BE31,BE26)</f>
        <v>0</v>
      </c>
      <c r="BF47" s="426"/>
      <c r="BG47" s="427"/>
      <c r="BH47" s="427"/>
      <c r="BI47" s="427"/>
      <c r="BJ47" s="427"/>
      <c r="BK47" s="427"/>
      <c r="BL47" s="427"/>
      <c r="BM47" s="428"/>
      <c r="BN47" s="100"/>
    </row>
  </sheetData>
  <mergeCells count="171">
    <mergeCell ref="N3:P3"/>
    <mergeCell ref="Q3:S3"/>
    <mergeCell ref="B5:D5"/>
    <mergeCell ref="E5:S5"/>
    <mergeCell ref="E19:R19"/>
    <mergeCell ref="B3:B4"/>
    <mergeCell ref="C3:C4"/>
    <mergeCell ref="D3:D4"/>
    <mergeCell ref="E3:G3"/>
    <mergeCell ref="H3:J3"/>
    <mergeCell ref="K3:M3"/>
    <mergeCell ref="B15:D15"/>
    <mergeCell ref="J20:Q20"/>
    <mergeCell ref="J21:Q21"/>
    <mergeCell ref="E22:E25"/>
    <mergeCell ref="J22:Q22"/>
    <mergeCell ref="J23:Q23"/>
    <mergeCell ref="J24:Q24"/>
    <mergeCell ref="J25:Q25"/>
    <mergeCell ref="F26:G26"/>
    <mergeCell ref="J26:Q26"/>
    <mergeCell ref="J27:Q27"/>
    <mergeCell ref="J29:Q29"/>
    <mergeCell ref="J32:Q32"/>
    <mergeCell ref="J33:Q33"/>
    <mergeCell ref="J34:Q34"/>
    <mergeCell ref="J28:Q28"/>
    <mergeCell ref="F31:G31"/>
    <mergeCell ref="J31:Q31"/>
    <mergeCell ref="E33:E37"/>
    <mergeCell ref="J35:Q35"/>
    <mergeCell ref="J37:Q37"/>
    <mergeCell ref="J30:Q30"/>
    <mergeCell ref="E28:E30"/>
    <mergeCell ref="J36:Q36"/>
    <mergeCell ref="F46:G46"/>
    <mergeCell ref="J46:Q46"/>
    <mergeCell ref="J47:Q47"/>
    <mergeCell ref="F38:G38"/>
    <mergeCell ref="J38:Q38"/>
    <mergeCell ref="E40:E45"/>
    <mergeCell ref="J40:Q40"/>
    <mergeCell ref="J41:Q41"/>
    <mergeCell ref="J42:Q42"/>
    <mergeCell ref="J43:Q43"/>
    <mergeCell ref="J44:Q44"/>
    <mergeCell ref="J45:Q45"/>
    <mergeCell ref="J39:Q39"/>
    <mergeCell ref="U3:W3"/>
    <mergeCell ref="X3:Z3"/>
    <mergeCell ref="AA3:AC3"/>
    <mergeCell ref="AD3:AF3"/>
    <mergeCell ref="AG3:AI3"/>
    <mergeCell ref="U5:AI5"/>
    <mergeCell ref="AK3:AM3"/>
    <mergeCell ref="AN3:AP3"/>
    <mergeCell ref="AQ3:AS3"/>
    <mergeCell ref="AT3:AV3"/>
    <mergeCell ref="AW3:AY3"/>
    <mergeCell ref="AK5:AY5"/>
    <mergeCell ref="BA3:BC3"/>
    <mergeCell ref="BD3:BF3"/>
    <mergeCell ref="BG3:BI3"/>
    <mergeCell ref="BJ3:BL3"/>
    <mergeCell ref="BM3:BO3"/>
    <mergeCell ref="BA5:BO5"/>
    <mergeCell ref="U19:AH19"/>
    <mergeCell ref="Z20:AG20"/>
    <mergeCell ref="Z21:AG21"/>
    <mergeCell ref="U22:U25"/>
    <mergeCell ref="Z22:AG22"/>
    <mergeCell ref="Z23:AG23"/>
    <mergeCell ref="Z24:AG24"/>
    <mergeCell ref="Z25:AG25"/>
    <mergeCell ref="V26:W26"/>
    <mergeCell ref="Z26:AG26"/>
    <mergeCell ref="U40:U45"/>
    <mergeCell ref="Z40:AG40"/>
    <mergeCell ref="Z41:AG41"/>
    <mergeCell ref="Z42:AG42"/>
    <mergeCell ref="Z43:AG43"/>
    <mergeCell ref="Z44:AG44"/>
    <mergeCell ref="Z45:AG45"/>
    <mergeCell ref="Z27:AG27"/>
    <mergeCell ref="U28:U29"/>
    <mergeCell ref="Z28:AG28"/>
    <mergeCell ref="Z29:AG29"/>
    <mergeCell ref="V31:W31"/>
    <mergeCell ref="Z31:AG31"/>
    <mergeCell ref="Z32:AG32"/>
    <mergeCell ref="U33:U37"/>
    <mergeCell ref="Z33:AG33"/>
    <mergeCell ref="Z34:AG34"/>
    <mergeCell ref="Z35:AG35"/>
    <mergeCell ref="Z37:AG37"/>
    <mergeCell ref="AP27:AW27"/>
    <mergeCell ref="AK28:AK29"/>
    <mergeCell ref="AP28:AW28"/>
    <mergeCell ref="AP29:AW29"/>
    <mergeCell ref="AL31:AM31"/>
    <mergeCell ref="AP31:AW31"/>
    <mergeCell ref="AP32:AW32"/>
    <mergeCell ref="AK33:AK37"/>
    <mergeCell ref="AP33:AW33"/>
    <mergeCell ref="AP34:AW34"/>
    <mergeCell ref="AP35:AW35"/>
    <mergeCell ref="AP37:AW37"/>
    <mergeCell ref="AK19:AX19"/>
    <mergeCell ref="AP20:AW20"/>
    <mergeCell ref="AP21:AW21"/>
    <mergeCell ref="AK22:AK25"/>
    <mergeCell ref="AP22:AW22"/>
    <mergeCell ref="AP23:AW23"/>
    <mergeCell ref="AP24:AW24"/>
    <mergeCell ref="AP25:AW25"/>
    <mergeCell ref="AL26:AM26"/>
    <mergeCell ref="AP26:AW26"/>
    <mergeCell ref="V46:W46"/>
    <mergeCell ref="Z46:AG46"/>
    <mergeCell ref="Z47:AG47"/>
    <mergeCell ref="V38:W38"/>
    <mergeCell ref="Z38:AG38"/>
    <mergeCell ref="Z39:AG39"/>
    <mergeCell ref="BF47:BM47"/>
    <mergeCell ref="BB38:BC38"/>
    <mergeCell ref="BF38:BM38"/>
    <mergeCell ref="BF39:BM39"/>
    <mergeCell ref="AP47:AW47"/>
    <mergeCell ref="AP39:AW39"/>
    <mergeCell ref="AK40:AK45"/>
    <mergeCell ref="AP40:AW40"/>
    <mergeCell ref="AP41:AW41"/>
    <mergeCell ref="AP42:AW42"/>
    <mergeCell ref="AP43:AW43"/>
    <mergeCell ref="AP44:AW44"/>
    <mergeCell ref="AP45:AW45"/>
    <mergeCell ref="BA40:BA45"/>
    <mergeCell ref="BF32:BM32"/>
    <mergeCell ref="BA33:BA37"/>
    <mergeCell ref="BF33:BM33"/>
    <mergeCell ref="BF34:BM34"/>
    <mergeCell ref="BF35:BM35"/>
    <mergeCell ref="BF37:BM37"/>
    <mergeCell ref="AL38:AM38"/>
    <mergeCell ref="AP38:AW38"/>
    <mergeCell ref="BB46:BC46"/>
    <mergeCell ref="BF46:BM46"/>
    <mergeCell ref="BF40:BM40"/>
    <mergeCell ref="BF41:BM41"/>
    <mergeCell ref="BF42:BM42"/>
    <mergeCell ref="BF43:BM43"/>
    <mergeCell ref="BF44:BM44"/>
    <mergeCell ref="BF45:BM45"/>
    <mergeCell ref="AL46:AM46"/>
    <mergeCell ref="AP46:AW46"/>
    <mergeCell ref="BF27:BM27"/>
    <mergeCell ref="BA28:BA29"/>
    <mergeCell ref="BF28:BM28"/>
    <mergeCell ref="BF29:BM29"/>
    <mergeCell ref="BB31:BC31"/>
    <mergeCell ref="BF31:BM31"/>
    <mergeCell ref="BA19:BN19"/>
    <mergeCell ref="BF20:BM20"/>
    <mergeCell ref="BF21:BM21"/>
    <mergeCell ref="BA22:BA25"/>
    <mergeCell ref="BF22:BM22"/>
    <mergeCell ref="BF23:BM23"/>
    <mergeCell ref="BF24:BM24"/>
    <mergeCell ref="BF25:BM25"/>
    <mergeCell ref="BB26:BC26"/>
    <mergeCell ref="BF26:BM26"/>
  </mergeCells>
  <dataValidations count="2">
    <dataValidation type="list" allowBlank="1" showInputMessage="1" showErrorMessage="1" sqref="R27:R30 R32:R37 AX39:AX45 BN39:BN45 BN21:BN25 R21:R25 AH21:AH25 AX21:AX25 AH32:AH37 BN27:BN30 AX27:AX30 AH27:AH30 AH39:AH45 BN32:BN37 AX32:AX37" xr:uid="{00000000-0002-0000-0700-000000000000}">
      <formula1>$E$17:$H$17</formula1>
    </dataValidation>
    <dataValidation type="list" allowBlank="1" showInputMessage="1" showErrorMessage="1" sqref="R39:R45" xr:uid="{00000000-0002-0000-0700-000001000000}">
      <formula1>$E$17:$I$17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O67"/>
  <sheetViews>
    <sheetView topLeftCell="A36" zoomScale="85" zoomScaleNormal="85" workbookViewId="0">
      <selection activeCell="H61" sqref="H61"/>
    </sheetView>
  </sheetViews>
  <sheetFormatPr baseColWidth="10" defaultColWidth="11.42578125" defaultRowHeight="15" x14ac:dyDescent="0.25"/>
  <cols>
    <col min="1" max="1" width="11.42578125" style="1"/>
    <col min="2" max="2" width="8.5703125" style="1" customWidth="1"/>
    <col min="3" max="3" width="31.42578125" style="1" customWidth="1"/>
    <col min="4" max="4" width="11.42578125" style="1"/>
    <col min="5" max="5" width="11" style="1" customWidth="1"/>
    <col min="6" max="6" width="9.7109375" style="1" customWidth="1"/>
    <col min="7" max="7" width="11" style="162" customWidth="1"/>
    <col min="8" max="8" width="11" style="1" customWidth="1"/>
    <col min="9" max="9" width="10.28515625" style="1" customWidth="1"/>
    <col min="10" max="11" width="11" style="1" customWidth="1"/>
    <col min="12" max="12" width="11.28515625" style="1" customWidth="1"/>
    <col min="13" max="17" width="11" style="1" customWidth="1"/>
    <col min="18" max="18" width="9.5703125" style="1" customWidth="1"/>
    <col min="19" max="19" width="11" style="1" customWidth="1"/>
    <col min="20" max="20" width="5.28515625" style="1" customWidth="1"/>
    <col min="21" max="35" width="11.42578125" style="1"/>
    <col min="36" max="36" width="6.28515625" style="1" customWidth="1"/>
    <col min="37" max="51" width="11.42578125" style="1"/>
    <col min="52" max="52" width="5.7109375" style="1" customWidth="1"/>
    <col min="53" max="16384" width="11.42578125" style="1"/>
  </cols>
  <sheetData>
    <row r="2" spans="2:67" ht="14.45" thickBot="1" x14ac:dyDescent="0.3"/>
    <row r="3" spans="2:67" ht="15.75" thickBot="1" x14ac:dyDescent="0.3">
      <c r="B3" s="383" t="s">
        <v>2</v>
      </c>
      <c r="C3" s="388" t="s">
        <v>3</v>
      </c>
      <c r="D3" s="378" t="s">
        <v>4</v>
      </c>
      <c r="E3" s="380" t="s">
        <v>103</v>
      </c>
      <c r="F3" s="381"/>
      <c r="G3" s="382"/>
      <c r="H3" s="372" t="s">
        <v>104</v>
      </c>
      <c r="I3" s="373"/>
      <c r="J3" s="374"/>
      <c r="K3" s="372" t="s">
        <v>105</v>
      </c>
      <c r="L3" s="373"/>
      <c r="M3" s="374"/>
      <c r="N3" s="372" t="s">
        <v>106</v>
      </c>
      <c r="O3" s="373"/>
      <c r="P3" s="374"/>
      <c r="Q3" s="356" t="s">
        <v>5</v>
      </c>
      <c r="R3" s="357"/>
      <c r="S3" s="358"/>
      <c r="U3" s="372" t="s">
        <v>107</v>
      </c>
      <c r="V3" s="373"/>
      <c r="W3" s="374"/>
      <c r="X3" s="372" t="s">
        <v>108</v>
      </c>
      <c r="Y3" s="373"/>
      <c r="Z3" s="374"/>
      <c r="AA3" s="372" t="s">
        <v>109</v>
      </c>
      <c r="AB3" s="373"/>
      <c r="AC3" s="374"/>
      <c r="AD3" s="372" t="s">
        <v>110</v>
      </c>
      <c r="AE3" s="373"/>
      <c r="AF3" s="374"/>
      <c r="AG3" s="356" t="s">
        <v>5</v>
      </c>
      <c r="AH3" s="357"/>
      <c r="AI3" s="358"/>
      <c r="AK3" s="372" t="s">
        <v>111</v>
      </c>
      <c r="AL3" s="373"/>
      <c r="AM3" s="374"/>
      <c r="AN3" s="372" t="s">
        <v>112</v>
      </c>
      <c r="AO3" s="373"/>
      <c r="AP3" s="374"/>
      <c r="AQ3" s="372" t="s">
        <v>113</v>
      </c>
      <c r="AR3" s="373"/>
      <c r="AS3" s="374"/>
      <c r="AT3" s="372" t="s">
        <v>114</v>
      </c>
      <c r="AU3" s="373"/>
      <c r="AV3" s="374"/>
      <c r="AW3" s="356" t="s">
        <v>5</v>
      </c>
      <c r="AX3" s="357"/>
      <c r="AY3" s="358"/>
      <c r="BA3" s="372" t="s">
        <v>115</v>
      </c>
      <c r="BB3" s="373"/>
      <c r="BC3" s="374"/>
      <c r="BD3" s="372" t="s">
        <v>116</v>
      </c>
      <c r="BE3" s="373"/>
      <c r="BF3" s="374"/>
      <c r="BG3" s="372" t="s">
        <v>117</v>
      </c>
      <c r="BH3" s="373"/>
      <c r="BI3" s="374"/>
      <c r="BJ3" s="372" t="s">
        <v>118</v>
      </c>
      <c r="BK3" s="373"/>
      <c r="BL3" s="374"/>
      <c r="BM3" s="356" t="s">
        <v>5</v>
      </c>
      <c r="BN3" s="357"/>
      <c r="BO3" s="358"/>
    </row>
    <row r="4" spans="2:67" ht="15.75" thickBot="1" x14ac:dyDescent="0.3">
      <c r="B4" s="384"/>
      <c r="C4" s="389"/>
      <c r="D4" s="379"/>
      <c r="E4" s="3" t="s">
        <v>6</v>
      </c>
      <c r="F4" s="4" t="s">
        <v>7</v>
      </c>
      <c r="G4" s="277" t="s">
        <v>8</v>
      </c>
      <c r="H4" s="3" t="s">
        <v>6</v>
      </c>
      <c r="I4" s="4" t="s">
        <v>7</v>
      </c>
      <c r="J4" s="5" t="s">
        <v>8</v>
      </c>
      <c r="K4" s="3" t="s">
        <v>6</v>
      </c>
      <c r="L4" s="4" t="s">
        <v>7</v>
      </c>
      <c r="M4" s="6" t="s">
        <v>8</v>
      </c>
      <c r="N4" s="3" t="s">
        <v>6</v>
      </c>
      <c r="O4" s="4" t="s">
        <v>7</v>
      </c>
      <c r="P4" s="6" t="s">
        <v>8</v>
      </c>
      <c r="Q4" s="7" t="s">
        <v>6</v>
      </c>
      <c r="R4" s="8" t="s">
        <v>7</v>
      </c>
      <c r="S4" s="9" t="s">
        <v>8</v>
      </c>
      <c r="U4" s="3" t="s">
        <v>6</v>
      </c>
      <c r="V4" s="4" t="s">
        <v>7</v>
      </c>
      <c r="W4" s="5" t="s">
        <v>8</v>
      </c>
      <c r="X4" s="3" t="s">
        <v>6</v>
      </c>
      <c r="Y4" s="4" t="s">
        <v>7</v>
      </c>
      <c r="Z4" s="5" t="s">
        <v>8</v>
      </c>
      <c r="AA4" s="3" t="s">
        <v>6</v>
      </c>
      <c r="AB4" s="4" t="s">
        <v>7</v>
      </c>
      <c r="AC4" s="6" t="s">
        <v>8</v>
      </c>
      <c r="AD4" s="3" t="s">
        <v>6</v>
      </c>
      <c r="AE4" s="4" t="s">
        <v>7</v>
      </c>
      <c r="AF4" s="6" t="s">
        <v>8</v>
      </c>
      <c r="AG4" s="7" t="s">
        <v>6</v>
      </c>
      <c r="AH4" s="8" t="s">
        <v>7</v>
      </c>
      <c r="AI4" s="9" t="s">
        <v>8</v>
      </c>
      <c r="AK4" s="3" t="s">
        <v>6</v>
      </c>
      <c r="AL4" s="4" t="s">
        <v>7</v>
      </c>
      <c r="AM4" s="5" t="s">
        <v>8</v>
      </c>
      <c r="AN4" s="3" t="s">
        <v>6</v>
      </c>
      <c r="AO4" s="4" t="s">
        <v>7</v>
      </c>
      <c r="AP4" s="5" t="s">
        <v>8</v>
      </c>
      <c r="AQ4" s="3" t="s">
        <v>6</v>
      </c>
      <c r="AR4" s="4" t="s">
        <v>7</v>
      </c>
      <c r="AS4" s="6" t="s">
        <v>8</v>
      </c>
      <c r="AT4" s="3" t="s">
        <v>6</v>
      </c>
      <c r="AU4" s="4" t="s">
        <v>7</v>
      </c>
      <c r="AV4" s="6" t="s">
        <v>8</v>
      </c>
      <c r="AW4" s="7" t="s">
        <v>6</v>
      </c>
      <c r="AX4" s="8" t="s">
        <v>7</v>
      </c>
      <c r="AY4" s="9" t="s">
        <v>8</v>
      </c>
      <c r="BA4" s="3" t="s">
        <v>6</v>
      </c>
      <c r="BB4" s="4" t="s">
        <v>7</v>
      </c>
      <c r="BC4" s="5" t="s">
        <v>8</v>
      </c>
      <c r="BD4" s="3" t="s">
        <v>6</v>
      </c>
      <c r="BE4" s="4" t="s">
        <v>7</v>
      </c>
      <c r="BF4" s="5" t="s">
        <v>8</v>
      </c>
      <c r="BG4" s="3" t="s">
        <v>6</v>
      </c>
      <c r="BH4" s="4" t="s">
        <v>7</v>
      </c>
      <c r="BI4" s="6" t="s">
        <v>8</v>
      </c>
      <c r="BJ4" s="3" t="s">
        <v>6</v>
      </c>
      <c r="BK4" s="4" t="s">
        <v>7</v>
      </c>
      <c r="BL4" s="6" t="s">
        <v>8</v>
      </c>
      <c r="BM4" s="7" t="s">
        <v>6</v>
      </c>
      <c r="BN4" s="8" t="s">
        <v>7</v>
      </c>
      <c r="BO4" s="9" t="s">
        <v>8</v>
      </c>
    </row>
    <row r="5" spans="2:67" ht="14.45" thickBot="1" x14ac:dyDescent="0.3">
      <c r="B5" s="359" t="s">
        <v>119</v>
      </c>
      <c r="C5" s="360"/>
      <c r="D5" s="361"/>
      <c r="E5" s="352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4"/>
      <c r="U5" s="365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7"/>
      <c r="AK5" s="365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7"/>
      <c r="BA5" s="365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7"/>
    </row>
    <row r="6" spans="2:67" ht="16.149999999999999" thickBot="1" x14ac:dyDescent="0.3">
      <c r="B6" s="112" t="s">
        <v>23</v>
      </c>
      <c r="C6" s="175" t="s">
        <v>100</v>
      </c>
      <c r="D6" s="128"/>
      <c r="E6" s="102">
        <f>2400/4</f>
        <v>600</v>
      </c>
      <c r="F6" s="103">
        <f>I26</f>
        <v>41.1</v>
      </c>
      <c r="G6" s="278">
        <f t="shared" ref="G6:G7" si="0">E6-F6</f>
        <v>558.9</v>
      </c>
      <c r="H6" s="102">
        <f>2400/4</f>
        <v>600</v>
      </c>
      <c r="I6" s="103">
        <f>I46</f>
        <v>44.2</v>
      </c>
      <c r="J6" s="104">
        <f t="shared" ref="J6:J7" si="1">H6-I6</f>
        <v>555.79999999999995</v>
      </c>
      <c r="K6" s="102">
        <f>2400/4</f>
        <v>600</v>
      </c>
      <c r="L6" s="103">
        <f>I58</f>
        <v>24.400000000000002</v>
      </c>
      <c r="M6" s="104">
        <f t="shared" ref="M6:M7" si="2">K6-L6</f>
        <v>575.6</v>
      </c>
      <c r="N6" s="102">
        <f>2400/4</f>
        <v>600</v>
      </c>
      <c r="O6" s="103"/>
      <c r="P6" s="104">
        <f t="shared" ref="P6:P7" si="3">N6-O6</f>
        <v>600</v>
      </c>
      <c r="Q6" s="106">
        <f t="shared" ref="Q6:R7" si="4">N6+K6+H6+E6</f>
        <v>2400</v>
      </c>
      <c r="R6" s="107">
        <f t="shared" si="4"/>
        <v>109.70000000000002</v>
      </c>
      <c r="S6" s="108">
        <f t="shared" ref="S6:S7" si="5">Q6-R6</f>
        <v>2290.3000000000002</v>
      </c>
      <c r="U6" s="102">
        <f>2400/4</f>
        <v>600</v>
      </c>
      <c r="V6" s="103"/>
      <c r="W6" s="104">
        <f t="shared" ref="W6:W7" si="6">U6-V6</f>
        <v>600</v>
      </c>
      <c r="X6" s="102">
        <f>2400/4</f>
        <v>600</v>
      </c>
      <c r="Y6" s="103"/>
      <c r="Z6" s="104">
        <f t="shared" ref="Z6:Z7" si="7">X6-Y6</f>
        <v>600</v>
      </c>
      <c r="AA6" s="102">
        <f>2400/4</f>
        <v>600</v>
      </c>
      <c r="AB6" s="103"/>
      <c r="AC6" s="104">
        <f t="shared" ref="AC6:AC7" si="8">AA6-AB6</f>
        <v>600</v>
      </c>
      <c r="AD6" s="102">
        <f>2400/4</f>
        <v>600</v>
      </c>
      <c r="AE6" s="103"/>
      <c r="AF6" s="104">
        <f t="shared" ref="AF6:AF7" si="9">AD6-AE6</f>
        <v>600</v>
      </c>
      <c r="AG6" s="106">
        <f t="shared" ref="AG6:AH7" si="10">AD6+AA6+X6+U6</f>
        <v>2400</v>
      </c>
      <c r="AH6" s="107">
        <f t="shared" si="10"/>
        <v>0</v>
      </c>
      <c r="AI6" s="108">
        <f t="shared" ref="AI6:AI7" si="11">AG6-AH6</f>
        <v>2400</v>
      </c>
      <c r="AK6" s="102">
        <f>2400/4</f>
        <v>600</v>
      </c>
      <c r="AL6" s="103"/>
      <c r="AM6" s="104">
        <f t="shared" ref="AM6:AM7" si="12">AK6-AL6</f>
        <v>600</v>
      </c>
      <c r="AN6" s="102">
        <f>2400/4</f>
        <v>600</v>
      </c>
      <c r="AO6" s="103"/>
      <c r="AP6" s="104">
        <f t="shared" ref="AP6:AP7" si="13">AN6-AO6</f>
        <v>600</v>
      </c>
      <c r="AQ6" s="102">
        <f>2400/4</f>
        <v>600</v>
      </c>
      <c r="AR6" s="103"/>
      <c r="AS6" s="104">
        <f t="shared" ref="AS6:AS7" si="14">AQ6-AR6</f>
        <v>600</v>
      </c>
      <c r="AT6" s="102">
        <f>2400/4</f>
        <v>600</v>
      </c>
      <c r="AU6" s="103"/>
      <c r="AV6" s="104">
        <f t="shared" ref="AV6:AV7" si="15">AT6-AU6</f>
        <v>600</v>
      </c>
      <c r="AW6" s="106">
        <f t="shared" ref="AW6:AX7" si="16">AT6+AQ6+AN6+AK6</f>
        <v>2400</v>
      </c>
      <c r="AX6" s="107">
        <f t="shared" si="16"/>
        <v>0</v>
      </c>
      <c r="AY6" s="108">
        <f t="shared" ref="AY6:AY7" si="17">AW6-AX6</f>
        <v>2400</v>
      </c>
      <c r="BA6" s="102">
        <f>2400/4</f>
        <v>600</v>
      </c>
      <c r="BB6" s="103"/>
      <c r="BC6" s="104">
        <f t="shared" ref="BC6:BC7" si="18">BA6-BB6</f>
        <v>600</v>
      </c>
      <c r="BD6" s="102">
        <f>2400/4</f>
        <v>600</v>
      </c>
      <c r="BE6" s="103"/>
      <c r="BF6" s="104">
        <f t="shared" ref="BF6:BF7" si="19">BD6-BE6</f>
        <v>600</v>
      </c>
      <c r="BG6" s="102">
        <f>2400/4</f>
        <v>600</v>
      </c>
      <c r="BH6" s="103"/>
      <c r="BI6" s="104">
        <f t="shared" ref="BI6:BI7" si="20">BG6-BH6</f>
        <v>600</v>
      </c>
      <c r="BJ6" s="102">
        <f>2400/4</f>
        <v>600</v>
      </c>
      <c r="BK6" s="103"/>
      <c r="BL6" s="104">
        <f t="shared" ref="BL6:BL7" si="21">BJ6-BK6</f>
        <v>600</v>
      </c>
      <c r="BM6" s="106">
        <f t="shared" ref="BM6" si="22">BJ6+BG6+BD6+BA6</f>
        <v>2400</v>
      </c>
      <c r="BN6" s="107">
        <f t="shared" ref="BN6:BN7" si="23">BK6+BH6+BE6+BB6</f>
        <v>0</v>
      </c>
      <c r="BO6" s="108">
        <f t="shared" ref="BO6:BO7" si="24">BM6-BN6</f>
        <v>2400</v>
      </c>
    </row>
    <row r="7" spans="2:67" ht="14.45" thickBot="1" x14ac:dyDescent="0.3">
      <c r="B7" s="362" t="s">
        <v>38</v>
      </c>
      <c r="C7" s="363"/>
      <c r="D7" s="364"/>
      <c r="E7" s="35">
        <f>SUM(E6:E6)</f>
        <v>600</v>
      </c>
      <c r="F7" s="35">
        <f>SUM(F6:F6)</f>
        <v>41.1</v>
      </c>
      <c r="G7" s="279">
        <f t="shared" si="0"/>
        <v>558.9</v>
      </c>
      <c r="H7" s="35">
        <f>SUM(H6:H6)</f>
        <v>600</v>
      </c>
      <c r="I7" s="35">
        <f>SUM(I6:I6)</f>
        <v>44.2</v>
      </c>
      <c r="J7" s="36">
        <f t="shared" si="1"/>
        <v>555.79999999999995</v>
      </c>
      <c r="K7" s="35">
        <f>SUM(K6:K6)</f>
        <v>600</v>
      </c>
      <c r="L7" s="35">
        <f>SUM(L6:L6)</f>
        <v>24.400000000000002</v>
      </c>
      <c r="M7" s="36">
        <f t="shared" si="2"/>
        <v>575.6</v>
      </c>
      <c r="N7" s="35">
        <f>SUM(N6:N6)</f>
        <v>600</v>
      </c>
      <c r="O7" s="35">
        <f>SUM(O6:O6)</f>
        <v>0</v>
      </c>
      <c r="P7" s="36">
        <f t="shared" si="3"/>
        <v>600</v>
      </c>
      <c r="Q7" s="35">
        <f>SUM(Q6:Q6)</f>
        <v>2400</v>
      </c>
      <c r="R7" s="37">
        <f t="shared" si="4"/>
        <v>109.70000000000002</v>
      </c>
      <c r="S7" s="36">
        <f t="shared" si="5"/>
        <v>2290.3000000000002</v>
      </c>
      <c r="U7" s="35">
        <f>SUM(U6:U6)</f>
        <v>600</v>
      </c>
      <c r="V7" s="35">
        <f>SUM(V6:V6)</f>
        <v>0</v>
      </c>
      <c r="W7" s="36">
        <f t="shared" si="6"/>
        <v>600</v>
      </c>
      <c r="X7" s="35">
        <f>SUM(X6:X6)</f>
        <v>600</v>
      </c>
      <c r="Y7" s="35">
        <f>SUM(Y6:Y6)</f>
        <v>0</v>
      </c>
      <c r="Z7" s="36">
        <f t="shared" si="7"/>
        <v>600</v>
      </c>
      <c r="AA7" s="35">
        <f>SUM(AA6:AA6)</f>
        <v>600</v>
      </c>
      <c r="AB7" s="35">
        <f>SUM(AB6:AB6)</f>
        <v>0</v>
      </c>
      <c r="AC7" s="36">
        <f t="shared" si="8"/>
        <v>600</v>
      </c>
      <c r="AD7" s="35">
        <f>SUM(AD6:AD6)</f>
        <v>600</v>
      </c>
      <c r="AE7" s="35">
        <f>SUM(AE6:AE6)</f>
        <v>0</v>
      </c>
      <c r="AF7" s="36">
        <f t="shared" si="9"/>
        <v>600</v>
      </c>
      <c r="AG7" s="35">
        <f>SUM(AG6:AG6)</f>
        <v>2400</v>
      </c>
      <c r="AH7" s="37">
        <f t="shared" si="10"/>
        <v>0</v>
      </c>
      <c r="AI7" s="36">
        <f t="shared" si="11"/>
        <v>2400</v>
      </c>
      <c r="AK7" s="35">
        <f>SUM(AK6:AK6)</f>
        <v>600</v>
      </c>
      <c r="AL7" s="35">
        <f>SUM(AL6:AL6)</f>
        <v>0</v>
      </c>
      <c r="AM7" s="36">
        <f t="shared" si="12"/>
        <v>600</v>
      </c>
      <c r="AN7" s="35">
        <f>SUM(AN6:AN6)</f>
        <v>600</v>
      </c>
      <c r="AO7" s="35">
        <f>SUM(AO6:AO6)</f>
        <v>0</v>
      </c>
      <c r="AP7" s="36">
        <f t="shared" si="13"/>
        <v>600</v>
      </c>
      <c r="AQ7" s="35">
        <f>SUM(AQ6:AQ6)</f>
        <v>600</v>
      </c>
      <c r="AR7" s="35">
        <f>SUM(AR6:AR6)</f>
        <v>0</v>
      </c>
      <c r="AS7" s="36">
        <f t="shared" si="14"/>
        <v>600</v>
      </c>
      <c r="AT7" s="35">
        <f>SUM(AT6:AT6)</f>
        <v>600</v>
      </c>
      <c r="AU7" s="35">
        <f>SUM(AU6:AU6)</f>
        <v>0</v>
      </c>
      <c r="AV7" s="36">
        <f t="shared" si="15"/>
        <v>600</v>
      </c>
      <c r="AW7" s="35">
        <f>SUM(AW6:AW6)</f>
        <v>2400</v>
      </c>
      <c r="AX7" s="37">
        <f t="shared" si="16"/>
        <v>0</v>
      </c>
      <c r="AY7" s="36">
        <f t="shared" si="17"/>
        <v>2400</v>
      </c>
      <c r="BA7" s="35">
        <f>SUM(BA6:BA6)</f>
        <v>600</v>
      </c>
      <c r="BB7" s="35">
        <f>SUM(BB6:BB6)</f>
        <v>0</v>
      </c>
      <c r="BC7" s="36">
        <f t="shared" si="18"/>
        <v>600</v>
      </c>
      <c r="BD7" s="35">
        <f>SUM(BD6:BD6)</f>
        <v>600</v>
      </c>
      <c r="BE7" s="35">
        <f>SUM(BE6:BE6)</f>
        <v>0</v>
      </c>
      <c r="BF7" s="36">
        <f t="shared" si="19"/>
        <v>600</v>
      </c>
      <c r="BG7" s="35">
        <f>SUM(BG6:BG6)</f>
        <v>600</v>
      </c>
      <c r="BH7" s="35">
        <f>SUM(BH6:BH6)</f>
        <v>0</v>
      </c>
      <c r="BI7" s="36">
        <f t="shared" si="20"/>
        <v>600</v>
      </c>
      <c r="BJ7" s="35">
        <f>SUM(BJ6:BJ6)</f>
        <v>600</v>
      </c>
      <c r="BK7" s="35">
        <f>SUM(BK6:BK6)</f>
        <v>0</v>
      </c>
      <c r="BL7" s="36">
        <f t="shared" si="21"/>
        <v>600</v>
      </c>
      <c r="BM7" s="35">
        <f>SUM(BM6:BM6)</f>
        <v>2400</v>
      </c>
      <c r="BN7" s="37">
        <f t="shared" si="23"/>
        <v>0</v>
      </c>
      <c r="BO7" s="36">
        <f t="shared" si="24"/>
        <v>2400</v>
      </c>
    </row>
    <row r="9" spans="2:67" ht="13.9" x14ac:dyDescent="0.25">
      <c r="E9" s="1" t="s">
        <v>23</v>
      </c>
      <c r="U9" s="1" t="s">
        <v>23</v>
      </c>
      <c r="AK9" s="1" t="s">
        <v>23</v>
      </c>
      <c r="BA9" s="1" t="s">
        <v>23</v>
      </c>
    </row>
    <row r="10" spans="2:67" ht="14.45" thickBot="1" x14ac:dyDescent="0.3"/>
    <row r="11" spans="2:67" ht="14.45" thickBot="1" x14ac:dyDescent="0.3">
      <c r="E11" s="462" t="s">
        <v>34</v>
      </c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463"/>
      <c r="Q11" s="463"/>
      <c r="R11" s="464"/>
      <c r="U11" s="462" t="s">
        <v>34</v>
      </c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4"/>
      <c r="AK11" s="462" t="s">
        <v>34</v>
      </c>
      <c r="AL11" s="463"/>
      <c r="AM11" s="463"/>
      <c r="AN11" s="463"/>
      <c r="AO11" s="463"/>
      <c r="AP11" s="463"/>
      <c r="AQ11" s="463"/>
      <c r="AR11" s="463"/>
      <c r="AS11" s="463"/>
      <c r="AT11" s="463"/>
      <c r="AU11" s="463"/>
      <c r="AV11" s="463"/>
      <c r="AW11" s="463"/>
      <c r="AX11" s="464"/>
      <c r="BA11" s="462" t="s">
        <v>34</v>
      </c>
      <c r="BB11" s="463"/>
      <c r="BC11" s="463"/>
      <c r="BD11" s="463"/>
      <c r="BE11" s="463"/>
      <c r="BF11" s="463"/>
      <c r="BG11" s="463"/>
      <c r="BH11" s="463"/>
      <c r="BI11" s="463"/>
      <c r="BJ11" s="463"/>
      <c r="BK11" s="463"/>
      <c r="BL11" s="463"/>
      <c r="BM11" s="463"/>
      <c r="BN11" s="464"/>
    </row>
    <row r="12" spans="2:67" ht="42" thickBot="1" x14ac:dyDescent="0.3">
      <c r="E12" s="231" t="s">
        <v>27</v>
      </c>
      <c r="F12" s="232" t="s">
        <v>28</v>
      </c>
      <c r="G12" s="280" t="s">
        <v>29</v>
      </c>
      <c r="H12" s="233" t="s">
        <v>33</v>
      </c>
      <c r="I12" s="234" t="s">
        <v>30</v>
      </c>
      <c r="J12" s="498" t="s">
        <v>31</v>
      </c>
      <c r="K12" s="499"/>
      <c r="L12" s="499"/>
      <c r="M12" s="499"/>
      <c r="N12" s="499"/>
      <c r="O12" s="499"/>
      <c r="P12" s="499"/>
      <c r="Q12" s="500"/>
      <c r="R12" s="234" t="s">
        <v>32</v>
      </c>
      <c r="U12" s="38" t="s">
        <v>27</v>
      </c>
      <c r="V12" s="39" t="s">
        <v>28</v>
      </c>
      <c r="W12" s="40" t="s">
        <v>29</v>
      </c>
      <c r="X12" s="41" t="s">
        <v>33</v>
      </c>
      <c r="Y12" s="42" t="s">
        <v>30</v>
      </c>
      <c r="Z12" s="465" t="s">
        <v>31</v>
      </c>
      <c r="AA12" s="466"/>
      <c r="AB12" s="466"/>
      <c r="AC12" s="466"/>
      <c r="AD12" s="466"/>
      <c r="AE12" s="466"/>
      <c r="AF12" s="466"/>
      <c r="AG12" s="467"/>
      <c r="AH12" s="42" t="s">
        <v>32</v>
      </c>
      <c r="AK12" s="38" t="s">
        <v>27</v>
      </c>
      <c r="AL12" s="39" t="s">
        <v>28</v>
      </c>
      <c r="AM12" s="40" t="s">
        <v>29</v>
      </c>
      <c r="AN12" s="41" t="s">
        <v>33</v>
      </c>
      <c r="AO12" s="42" t="s">
        <v>30</v>
      </c>
      <c r="AP12" s="465" t="s">
        <v>31</v>
      </c>
      <c r="AQ12" s="466"/>
      <c r="AR12" s="466"/>
      <c r="AS12" s="466"/>
      <c r="AT12" s="466"/>
      <c r="AU12" s="466"/>
      <c r="AV12" s="466"/>
      <c r="AW12" s="467"/>
      <c r="AX12" s="42" t="s">
        <v>32</v>
      </c>
      <c r="BA12" s="38" t="s">
        <v>27</v>
      </c>
      <c r="BB12" s="39" t="s">
        <v>28</v>
      </c>
      <c r="BC12" s="40" t="s">
        <v>29</v>
      </c>
      <c r="BD12" s="41" t="s">
        <v>33</v>
      </c>
      <c r="BE12" s="42" t="s">
        <v>30</v>
      </c>
      <c r="BF12" s="465" t="s">
        <v>31</v>
      </c>
      <c r="BG12" s="466"/>
      <c r="BH12" s="466"/>
      <c r="BI12" s="466"/>
      <c r="BJ12" s="466"/>
      <c r="BK12" s="466"/>
      <c r="BL12" s="466"/>
      <c r="BM12" s="467"/>
      <c r="BN12" s="42" t="s">
        <v>32</v>
      </c>
    </row>
    <row r="13" spans="2:67" ht="14.45" thickBot="1" x14ac:dyDescent="0.3">
      <c r="E13" s="230">
        <v>1</v>
      </c>
      <c r="F13" s="91"/>
      <c r="G13" s="205">
        <v>44105</v>
      </c>
      <c r="H13" s="49"/>
      <c r="I13" s="176">
        <v>10</v>
      </c>
      <c r="J13" s="501" t="s">
        <v>128</v>
      </c>
      <c r="K13" s="502"/>
      <c r="L13" s="502"/>
      <c r="M13" s="502"/>
      <c r="N13" s="502"/>
      <c r="O13" s="502"/>
      <c r="P13" s="502"/>
      <c r="Q13" s="503"/>
      <c r="R13" s="178" t="s">
        <v>23</v>
      </c>
      <c r="U13" s="43">
        <v>1</v>
      </c>
      <c r="V13" s="44"/>
      <c r="W13" s="45"/>
      <c r="X13" s="46"/>
      <c r="Y13" s="47">
        <f>X13/$E$13</f>
        <v>0</v>
      </c>
      <c r="Z13" s="487"/>
      <c r="AA13" s="469"/>
      <c r="AB13" s="469"/>
      <c r="AC13" s="469"/>
      <c r="AD13" s="469"/>
      <c r="AE13" s="469"/>
      <c r="AF13" s="469"/>
      <c r="AG13" s="470"/>
      <c r="AH13" s="48"/>
      <c r="AK13" s="43">
        <v>1</v>
      </c>
      <c r="AL13" s="44"/>
      <c r="AM13" s="45"/>
      <c r="AN13" s="46"/>
      <c r="AO13" s="47">
        <f>AN13/$E$13</f>
        <v>0</v>
      </c>
      <c r="AP13" s="487"/>
      <c r="AQ13" s="469"/>
      <c r="AR13" s="469"/>
      <c r="AS13" s="469"/>
      <c r="AT13" s="469"/>
      <c r="AU13" s="469"/>
      <c r="AV13" s="469"/>
      <c r="AW13" s="470"/>
      <c r="AX13" s="48"/>
      <c r="BA13" s="43">
        <v>1</v>
      </c>
      <c r="BB13" s="44"/>
      <c r="BC13" s="45"/>
      <c r="BD13" s="46"/>
      <c r="BE13" s="47">
        <f>BD13/$E$13</f>
        <v>0</v>
      </c>
      <c r="BF13" s="487"/>
      <c r="BG13" s="469"/>
      <c r="BH13" s="469"/>
      <c r="BI13" s="469"/>
      <c r="BJ13" s="469"/>
      <c r="BK13" s="469"/>
      <c r="BL13" s="469"/>
      <c r="BM13" s="470"/>
      <c r="BN13" s="48"/>
    </row>
    <row r="14" spans="2:67" x14ac:dyDescent="0.25">
      <c r="E14" s="416"/>
      <c r="F14" s="49"/>
      <c r="G14" s="204" t="s">
        <v>167</v>
      </c>
      <c r="H14" s="49"/>
      <c r="I14" s="176">
        <v>0.5</v>
      </c>
      <c r="J14" s="474" t="s">
        <v>128</v>
      </c>
      <c r="K14" s="438"/>
      <c r="L14" s="438"/>
      <c r="M14" s="438"/>
      <c r="N14" s="438"/>
      <c r="O14" s="438"/>
      <c r="P14" s="438"/>
      <c r="Q14" s="439"/>
      <c r="R14" s="178" t="s">
        <v>23</v>
      </c>
      <c r="U14" s="416"/>
      <c r="V14" s="49"/>
      <c r="W14" s="50"/>
      <c r="X14" s="51"/>
      <c r="Y14" s="176">
        <f t="shared" ref="Y14:Y25" si="25">X14/$E$13</f>
        <v>0</v>
      </c>
      <c r="Z14" s="471"/>
      <c r="AA14" s="472"/>
      <c r="AB14" s="472"/>
      <c r="AC14" s="472"/>
      <c r="AD14" s="472"/>
      <c r="AE14" s="472"/>
      <c r="AF14" s="472"/>
      <c r="AG14" s="473"/>
      <c r="AH14" s="52"/>
      <c r="AK14" s="416"/>
      <c r="AL14" s="49"/>
      <c r="AM14" s="50"/>
      <c r="AN14" s="51"/>
      <c r="AO14" s="176">
        <f t="shared" ref="AO14:AO25" si="26">AN14/$E$13</f>
        <v>0</v>
      </c>
      <c r="AP14" s="471"/>
      <c r="AQ14" s="472"/>
      <c r="AR14" s="472"/>
      <c r="AS14" s="472"/>
      <c r="AT14" s="472"/>
      <c r="AU14" s="472"/>
      <c r="AV14" s="472"/>
      <c r="AW14" s="473"/>
      <c r="AX14" s="52"/>
      <c r="BA14" s="416"/>
      <c r="BB14" s="49"/>
      <c r="BC14" s="50"/>
      <c r="BD14" s="51"/>
      <c r="BE14" s="176">
        <f t="shared" ref="BE14:BE25" si="27">BD14/$E$13</f>
        <v>0</v>
      </c>
      <c r="BF14" s="471"/>
      <c r="BG14" s="472"/>
      <c r="BH14" s="472"/>
      <c r="BI14" s="472"/>
      <c r="BJ14" s="472"/>
      <c r="BK14" s="472"/>
      <c r="BL14" s="472"/>
      <c r="BM14" s="473"/>
      <c r="BN14" s="52"/>
    </row>
    <row r="15" spans="2:67" x14ac:dyDescent="0.25">
      <c r="E15" s="416"/>
      <c r="F15" s="53"/>
      <c r="G15" s="204" t="s">
        <v>167</v>
      </c>
      <c r="H15" s="51"/>
      <c r="I15" s="176">
        <v>0.5</v>
      </c>
      <c r="J15" s="476" t="s">
        <v>128</v>
      </c>
      <c r="K15" s="477"/>
      <c r="L15" s="477"/>
      <c r="M15" s="477"/>
      <c r="N15" s="477"/>
      <c r="O15" s="477"/>
      <c r="P15" s="477"/>
      <c r="Q15" s="478"/>
      <c r="R15" s="52" t="s">
        <v>23</v>
      </c>
      <c r="U15" s="416"/>
      <c r="V15" s="53"/>
      <c r="W15" s="54"/>
      <c r="X15" s="55"/>
      <c r="Y15" s="176">
        <f t="shared" si="25"/>
        <v>0</v>
      </c>
      <c r="Z15" s="438"/>
      <c r="AA15" s="438"/>
      <c r="AB15" s="438"/>
      <c r="AC15" s="438"/>
      <c r="AD15" s="438"/>
      <c r="AE15" s="438"/>
      <c r="AF15" s="438"/>
      <c r="AG15" s="439"/>
      <c r="AH15" s="52"/>
      <c r="AK15" s="416"/>
      <c r="AL15" s="53"/>
      <c r="AM15" s="54"/>
      <c r="AN15" s="55"/>
      <c r="AO15" s="176">
        <f t="shared" si="26"/>
        <v>0</v>
      </c>
      <c r="AP15" s="438"/>
      <c r="AQ15" s="438"/>
      <c r="AR15" s="438"/>
      <c r="AS15" s="438"/>
      <c r="AT15" s="438"/>
      <c r="AU15" s="438"/>
      <c r="AV15" s="438"/>
      <c r="AW15" s="439"/>
      <c r="AX15" s="52"/>
      <c r="BA15" s="416"/>
      <c r="BB15" s="53"/>
      <c r="BC15" s="54"/>
      <c r="BD15" s="55"/>
      <c r="BE15" s="176">
        <f t="shared" si="27"/>
        <v>0</v>
      </c>
      <c r="BF15" s="438"/>
      <c r="BG15" s="438"/>
      <c r="BH15" s="438"/>
      <c r="BI15" s="438"/>
      <c r="BJ15" s="438"/>
      <c r="BK15" s="438"/>
      <c r="BL15" s="438"/>
      <c r="BM15" s="439"/>
      <c r="BN15" s="52"/>
    </row>
    <row r="16" spans="2:67" x14ac:dyDescent="0.25">
      <c r="E16" s="416"/>
      <c r="F16" s="53"/>
      <c r="G16" s="204" t="s">
        <v>167</v>
      </c>
      <c r="H16" s="55"/>
      <c r="I16" s="176">
        <v>0.8</v>
      </c>
      <c r="J16" s="474" t="s">
        <v>128</v>
      </c>
      <c r="K16" s="438"/>
      <c r="L16" s="438"/>
      <c r="M16" s="438"/>
      <c r="N16" s="438"/>
      <c r="O16" s="438"/>
      <c r="P16" s="438"/>
      <c r="Q16" s="439"/>
      <c r="R16" s="52" t="s">
        <v>23</v>
      </c>
      <c r="U16" s="416"/>
      <c r="V16" s="53"/>
      <c r="W16" s="54"/>
      <c r="X16" s="55"/>
      <c r="Y16" s="176">
        <f t="shared" si="25"/>
        <v>0</v>
      </c>
      <c r="Z16" s="438"/>
      <c r="AA16" s="438"/>
      <c r="AB16" s="438"/>
      <c r="AC16" s="438"/>
      <c r="AD16" s="438"/>
      <c r="AE16" s="438"/>
      <c r="AF16" s="438"/>
      <c r="AG16" s="439"/>
      <c r="AH16" s="52"/>
      <c r="AK16" s="416"/>
      <c r="AL16" s="53"/>
      <c r="AM16" s="54"/>
      <c r="AN16" s="55"/>
      <c r="AO16" s="176">
        <f t="shared" si="26"/>
        <v>0</v>
      </c>
      <c r="AP16" s="438"/>
      <c r="AQ16" s="438"/>
      <c r="AR16" s="438"/>
      <c r="AS16" s="438"/>
      <c r="AT16" s="438"/>
      <c r="AU16" s="438"/>
      <c r="AV16" s="438"/>
      <c r="AW16" s="439"/>
      <c r="AX16" s="52"/>
      <c r="BA16" s="416"/>
      <c r="BB16" s="53"/>
      <c r="BC16" s="54"/>
      <c r="BD16" s="55"/>
      <c r="BE16" s="176">
        <f t="shared" si="27"/>
        <v>0</v>
      </c>
      <c r="BF16" s="438"/>
      <c r="BG16" s="438"/>
      <c r="BH16" s="438"/>
      <c r="BI16" s="438"/>
      <c r="BJ16" s="438"/>
      <c r="BK16" s="438"/>
      <c r="BL16" s="438"/>
      <c r="BM16" s="439"/>
      <c r="BN16" s="52"/>
    </row>
    <row r="17" spans="5:66" x14ac:dyDescent="0.25">
      <c r="E17" s="416"/>
      <c r="F17" s="53"/>
      <c r="G17" s="204">
        <v>44106</v>
      </c>
      <c r="H17" s="55"/>
      <c r="I17" s="176">
        <v>10</v>
      </c>
      <c r="J17" s="476" t="s">
        <v>128</v>
      </c>
      <c r="K17" s="477"/>
      <c r="L17" s="477"/>
      <c r="M17" s="477"/>
      <c r="N17" s="477"/>
      <c r="O17" s="477"/>
      <c r="P17" s="477"/>
      <c r="Q17" s="478"/>
      <c r="R17" s="52" t="s">
        <v>23</v>
      </c>
      <c r="U17" s="416"/>
      <c r="V17" s="53"/>
      <c r="W17" s="54"/>
      <c r="X17" s="55"/>
      <c r="Y17" s="176">
        <f t="shared" si="25"/>
        <v>0</v>
      </c>
      <c r="Z17" s="438"/>
      <c r="AA17" s="438"/>
      <c r="AB17" s="438"/>
      <c r="AC17" s="438"/>
      <c r="AD17" s="438"/>
      <c r="AE17" s="438"/>
      <c r="AF17" s="438"/>
      <c r="AG17" s="439"/>
      <c r="AH17" s="52"/>
      <c r="AK17" s="416"/>
      <c r="AL17" s="53"/>
      <c r="AM17" s="54"/>
      <c r="AN17" s="55"/>
      <c r="AO17" s="176">
        <f t="shared" si="26"/>
        <v>0</v>
      </c>
      <c r="AP17" s="438"/>
      <c r="AQ17" s="438"/>
      <c r="AR17" s="438"/>
      <c r="AS17" s="438"/>
      <c r="AT17" s="438"/>
      <c r="AU17" s="438"/>
      <c r="AV17" s="438"/>
      <c r="AW17" s="439"/>
      <c r="AX17" s="52"/>
      <c r="BA17" s="416"/>
      <c r="BB17" s="53"/>
      <c r="BC17" s="54"/>
      <c r="BD17" s="55"/>
      <c r="BE17" s="176">
        <f t="shared" si="27"/>
        <v>0</v>
      </c>
      <c r="BF17" s="438"/>
      <c r="BG17" s="438"/>
      <c r="BH17" s="438"/>
      <c r="BI17" s="438"/>
      <c r="BJ17" s="438"/>
      <c r="BK17" s="438"/>
      <c r="BL17" s="438"/>
      <c r="BM17" s="439"/>
      <c r="BN17" s="52"/>
    </row>
    <row r="18" spans="5:66" x14ac:dyDescent="0.25">
      <c r="E18" s="416"/>
      <c r="F18" s="53"/>
      <c r="G18" s="204" t="s">
        <v>168</v>
      </c>
      <c r="H18" s="55"/>
      <c r="I18" s="176">
        <v>2</v>
      </c>
      <c r="J18" s="474" t="s">
        <v>128</v>
      </c>
      <c r="K18" s="438"/>
      <c r="L18" s="438"/>
      <c r="M18" s="438"/>
      <c r="N18" s="438"/>
      <c r="O18" s="438"/>
      <c r="P18" s="438"/>
      <c r="Q18" s="439"/>
      <c r="R18" s="52" t="s">
        <v>23</v>
      </c>
      <c r="U18" s="416"/>
      <c r="V18" s="53"/>
      <c r="W18" s="54"/>
      <c r="X18" s="55"/>
      <c r="Y18" s="176">
        <f t="shared" si="25"/>
        <v>0</v>
      </c>
      <c r="Z18" s="438"/>
      <c r="AA18" s="438"/>
      <c r="AB18" s="438"/>
      <c r="AC18" s="438"/>
      <c r="AD18" s="438"/>
      <c r="AE18" s="438"/>
      <c r="AF18" s="438"/>
      <c r="AG18" s="439"/>
      <c r="AH18" s="52"/>
      <c r="AK18" s="416"/>
      <c r="AL18" s="53"/>
      <c r="AM18" s="54"/>
      <c r="AN18" s="55"/>
      <c r="AO18" s="176">
        <f t="shared" si="26"/>
        <v>0</v>
      </c>
      <c r="AP18" s="438"/>
      <c r="AQ18" s="438"/>
      <c r="AR18" s="438"/>
      <c r="AS18" s="438"/>
      <c r="AT18" s="438"/>
      <c r="AU18" s="438"/>
      <c r="AV18" s="438"/>
      <c r="AW18" s="439"/>
      <c r="AX18" s="52"/>
      <c r="BA18" s="416"/>
      <c r="BB18" s="53"/>
      <c r="BC18" s="54"/>
      <c r="BD18" s="55"/>
      <c r="BE18" s="176">
        <f t="shared" si="27"/>
        <v>0</v>
      </c>
      <c r="BF18" s="438"/>
      <c r="BG18" s="438"/>
      <c r="BH18" s="438"/>
      <c r="BI18" s="438"/>
      <c r="BJ18" s="438"/>
      <c r="BK18" s="438"/>
      <c r="BL18" s="438"/>
      <c r="BM18" s="439"/>
      <c r="BN18" s="52"/>
    </row>
    <row r="19" spans="5:66" x14ac:dyDescent="0.25">
      <c r="E19" s="416"/>
      <c r="F19" s="56"/>
      <c r="G19" s="204" t="s">
        <v>168</v>
      </c>
      <c r="H19" s="55"/>
      <c r="I19" s="176">
        <v>2</v>
      </c>
      <c r="J19" s="476" t="s">
        <v>128</v>
      </c>
      <c r="K19" s="477"/>
      <c r="L19" s="477"/>
      <c r="M19" s="477"/>
      <c r="N19" s="477"/>
      <c r="O19" s="477"/>
      <c r="P19" s="477"/>
      <c r="Q19" s="478"/>
      <c r="R19" s="52" t="s">
        <v>23</v>
      </c>
      <c r="U19" s="416"/>
      <c r="V19" s="56"/>
      <c r="W19" s="54"/>
      <c r="X19" s="55"/>
      <c r="Y19" s="176">
        <f t="shared" si="25"/>
        <v>0</v>
      </c>
      <c r="Z19" s="438"/>
      <c r="AA19" s="438"/>
      <c r="AB19" s="438"/>
      <c r="AC19" s="438"/>
      <c r="AD19" s="438"/>
      <c r="AE19" s="438"/>
      <c r="AF19" s="438"/>
      <c r="AG19" s="439"/>
      <c r="AH19" s="52"/>
      <c r="AK19" s="416"/>
      <c r="AL19" s="56"/>
      <c r="AM19" s="54"/>
      <c r="AN19" s="55"/>
      <c r="AO19" s="176">
        <f t="shared" si="26"/>
        <v>0</v>
      </c>
      <c r="AP19" s="438"/>
      <c r="AQ19" s="438"/>
      <c r="AR19" s="438"/>
      <c r="AS19" s="438"/>
      <c r="AT19" s="438"/>
      <c r="AU19" s="438"/>
      <c r="AV19" s="438"/>
      <c r="AW19" s="439"/>
      <c r="AX19" s="52"/>
      <c r="BA19" s="416"/>
      <c r="BB19" s="56"/>
      <c r="BC19" s="54"/>
      <c r="BD19" s="55"/>
      <c r="BE19" s="176">
        <f t="shared" si="27"/>
        <v>0</v>
      </c>
      <c r="BF19" s="438"/>
      <c r="BG19" s="438"/>
      <c r="BH19" s="438"/>
      <c r="BI19" s="438"/>
      <c r="BJ19" s="438"/>
      <c r="BK19" s="438"/>
      <c r="BL19" s="438"/>
      <c r="BM19" s="439"/>
      <c r="BN19" s="52"/>
    </row>
    <row r="20" spans="5:66" x14ac:dyDescent="0.25">
      <c r="E20" s="416"/>
      <c r="F20" s="53"/>
      <c r="G20" s="204">
        <v>43864</v>
      </c>
      <c r="H20" s="55"/>
      <c r="I20" s="176">
        <v>0.5</v>
      </c>
      <c r="J20" s="474" t="s">
        <v>128</v>
      </c>
      <c r="K20" s="438"/>
      <c r="L20" s="438"/>
      <c r="M20" s="438"/>
      <c r="N20" s="438"/>
      <c r="O20" s="438"/>
      <c r="P20" s="438"/>
      <c r="Q20" s="439"/>
      <c r="R20" s="52" t="s">
        <v>23</v>
      </c>
      <c r="U20" s="416"/>
      <c r="V20" s="53"/>
      <c r="W20" s="54"/>
      <c r="X20" s="55"/>
      <c r="Y20" s="176">
        <f t="shared" si="25"/>
        <v>0</v>
      </c>
      <c r="Z20" s="438"/>
      <c r="AA20" s="438"/>
      <c r="AB20" s="438"/>
      <c r="AC20" s="438"/>
      <c r="AD20" s="438"/>
      <c r="AE20" s="438"/>
      <c r="AF20" s="438"/>
      <c r="AG20" s="439"/>
      <c r="AH20" s="52"/>
      <c r="AK20" s="416"/>
      <c r="AL20" s="53"/>
      <c r="AM20" s="54"/>
      <c r="AN20" s="55"/>
      <c r="AO20" s="176">
        <f t="shared" si="26"/>
        <v>0</v>
      </c>
      <c r="AP20" s="438"/>
      <c r="AQ20" s="438"/>
      <c r="AR20" s="438"/>
      <c r="AS20" s="438"/>
      <c r="AT20" s="438"/>
      <c r="AU20" s="438"/>
      <c r="AV20" s="438"/>
      <c r="AW20" s="439"/>
      <c r="AX20" s="52"/>
      <c r="BA20" s="416"/>
      <c r="BB20" s="53"/>
      <c r="BC20" s="54"/>
      <c r="BD20" s="55"/>
      <c r="BE20" s="176">
        <f t="shared" si="27"/>
        <v>0</v>
      </c>
      <c r="BF20" s="438"/>
      <c r="BG20" s="438"/>
      <c r="BH20" s="438"/>
      <c r="BI20" s="438"/>
      <c r="BJ20" s="438"/>
      <c r="BK20" s="438"/>
      <c r="BL20" s="438"/>
      <c r="BM20" s="439"/>
      <c r="BN20" s="52"/>
    </row>
    <row r="21" spans="5:66" x14ac:dyDescent="0.25">
      <c r="E21" s="416"/>
      <c r="F21" s="57"/>
      <c r="G21" s="204">
        <v>43864</v>
      </c>
      <c r="H21" s="55"/>
      <c r="I21" s="176">
        <v>0.5</v>
      </c>
      <c r="J21" s="476" t="s">
        <v>128</v>
      </c>
      <c r="K21" s="477"/>
      <c r="L21" s="477"/>
      <c r="M21" s="477"/>
      <c r="N21" s="477"/>
      <c r="O21" s="477"/>
      <c r="P21" s="477"/>
      <c r="Q21" s="478"/>
      <c r="R21" s="52" t="s">
        <v>23</v>
      </c>
      <c r="U21" s="416"/>
      <c r="V21" s="57"/>
      <c r="W21" s="54"/>
      <c r="X21" s="55"/>
      <c r="Y21" s="176">
        <f t="shared" si="25"/>
        <v>0</v>
      </c>
      <c r="Z21" s="438"/>
      <c r="AA21" s="438"/>
      <c r="AB21" s="438"/>
      <c r="AC21" s="438"/>
      <c r="AD21" s="438"/>
      <c r="AE21" s="438"/>
      <c r="AF21" s="438"/>
      <c r="AG21" s="439"/>
      <c r="AH21" s="52"/>
      <c r="AK21" s="416"/>
      <c r="AL21" s="57"/>
      <c r="AM21" s="54"/>
      <c r="AN21" s="55"/>
      <c r="AO21" s="176">
        <f t="shared" si="26"/>
        <v>0</v>
      </c>
      <c r="AP21" s="438"/>
      <c r="AQ21" s="438"/>
      <c r="AR21" s="438"/>
      <c r="AS21" s="438"/>
      <c r="AT21" s="438"/>
      <c r="AU21" s="438"/>
      <c r="AV21" s="438"/>
      <c r="AW21" s="439"/>
      <c r="AX21" s="52"/>
      <c r="BA21" s="416"/>
      <c r="BB21" s="57"/>
      <c r="BC21" s="54"/>
      <c r="BD21" s="55"/>
      <c r="BE21" s="176">
        <f t="shared" si="27"/>
        <v>0</v>
      </c>
      <c r="BF21" s="438"/>
      <c r="BG21" s="438"/>
      <c r="BH21" s="438"/>
      <c r="BI21" s="438"/>
      <c r="BJ21" s="438"/>
      <c r="BK21" s="438"/>
      <c r="BL21" s="438"/>
      <c r="BM21" s="439"/>
      <c r="BN21" s="52"/>
    </row>
    <row r="22" spans="5:66" x14ac:dyDescent="0.25">
      <c r="E22" s="416"/>
      <c r="F22" s="58"/>
      <c r="G22" s="204">
        <v>43864</v>
      </c>
      <c r="H22" s="55"/>
      <c r="I22" s="176">
        <v>0.8</v>
      </c>
      <c r="J22" s="474" t="s">
        <v>128</v>
      </c>
      <c r="K22" s="438"/>
      <c r="L22" s="438"/>
      <c r="M22" s="438"/>
      <c r="N22" s="438"/>
      <c r="O22" s="438"/>
      <c r="P22" s="438"/>
      <c r="Q22" s="439"/>
      <c r="R22" s="52" t="s">
        <v>23</v>
      </c>
      <c r="U22" s="416"/>
      <c r="V22" s="58"/>
      <c r="W22" s="50"/>
      <c r="X22" s="55"/>
      <c r="Y22" s="176">
        <f t="shared" si="25"/>
        <v>0</v>
      </c>
      <c r="Z22" s="438"/>
      <c r="AA22" s="438"/>
      <c r="AB22" s="438"/>
      <c r="AC22" s="438"/>
      <c r="AD22" s="438"/>
      <c r="AE22" s="438"/>
      <c r="AF22" s="438"/>
      <c r="AG22" s="439"/>
      <c r="AH22" s="59"/>
      <c r="AK22" s="416"/>
      <c r="AL22" s="58"/>
      <c r="AM22" s="50"/>
      <c r="AN22" s="55"/>
      <c r="AO22" s="176">
        <f t="shared" si="26"/>
        <v>0</v>
      </c>
      <c r="AP22" s="438"/>
      <c r="AQ22" s="438"/>
      <c r="AR22" s="438"/>
      <c r="AS22" s="438"/>
      <c r="AT22" s="438"/>
      <c r="AU22" s="438"/>
      <c r="AV22" s="438"/>
      <c r="AW22" s="439"/>
      <c r="AX22" s="59"/>
      <c r="BA22" s="416"/>
      <c r="BB22" s="58"/>
      <c r="BC22" s="50"/>
      <c r="BD22" s="55"/>
      <c r="BE22" s="176">
        <f t="shared" si="27"/>
        <v>0</v>
      </c>
      <c r="BF22" s="438"/>
      <c r="BG22" s="438"/>
      <c r="BH22" s="438"/>
      <c r="BI22" s="438"/>
      <c r="BJ22" s="438"/>
      <c r="BK22" s="438"/>
      <c r="BL22" s="438"/>
      <c r="BM22" s="439"/>
      <c r="BN22" s="59"/>
    </row>
    <row r="23" spans="5:66" x14ac:dyDescent="0.25">
      <c r="E23" s="416"/>
      <c r="F23" s="58"/>
      <c r="G23" s="205" t="s">
        <v>169</v>
      </c>
      <c r="H23" s="55"/>
      <c r="I23" s="176">
        <v>10</v>
      </c>
      <c r="J23" s="476" t="s">
        <v>128</v>
      </c>
      <c r="K23" s="477"/>
      <c r="L23" s="477"/>
      <c r="M23" s="477"/>
      <c r="N23" s="477"/>
      <c r="O23" s="477"/>
      <c r="P23" s="477"/>
      <c r="Q23" s="478"/>
      <c r="R23" s="59" t="s">
        <v>23</v>
      </c>
      <c r="U23" s="416"/>
      <c r="V23" s="58"/>
      <c r="W23" s="50"/>
      <c r="X23" s="53"/>
      <c r="Y23" s="176">
        <f t="shared" si="25"/>
        <v>0</v>
      </c>
      <c r="Z23" s="438"/>
      <c r="AA23" s="438"/>
      <c r="AB23" s="438"/>
      <c r="AC23" s="438"/>
      <c r="AD23" s="438"/>
      <c r="AE23" s="438"/>
      <c r="AF23" s="438"/>
      <c r="AG23" s="439"/>
      <c r="AH23" s="59"/>
      <c r="AK23" s="416"/>
      <c r="AL23" s="58"/>
      <c r="AM23" s="50"/>
      <c r="AN23" s="53"/>
      <c r="AO23" s="176">
        <f t="shared" si="26"/>
        <v>0</v>
      </c>
      <c r="AP23" s="438"/>
      <c r="AQ23" s="438"/>
      <c r="AR23" s="438"/>
      <c r="AS23" s="438"/>
      <c r="AT23" s="438"/>
      <c r="AU23" s="438"/>
      <c r="AV23" s="438"/>
      <c r="AW23" s="439"/>
      <c r="AX23" s="59"/>
      <c r="BA23" s="416"/>
      <c r="BB23" s="58"/>
      <c r="BC23" s="50"/>
      <c r="BD23" s="53"/>
      <c r="BE23" s="176">
        <f t="shared" si="27"/>
        <v>0</v>
      </c>
      <c r="BF23" s="438"/>
      <c r="BG23" s="438"/>
      <c r="BH23" s="438"/>
      <c r="BI23" s="438"/>
      <c r="BJ23" s="438"/>
      <c r="BK23" s="438"/>
      <c r="BL23" s="438"/>
      <c r="BM23" s="439"/>
      <c r="BN23" s="59"/>
    </row>
    <row r="24" spans="5:66" x14ac:dyDescent="0.25">
      <c r="E24" s="416"/>
      <c r="F24" s="58"/>
      <c r="G24" s="205" t="s">
        <v>169</v>
      </c>
      <c r="H24" s="53"/>
      <c r="I24" s="176">
        <v>1.5</v>
      </c>
      <c r="J24" s="474" t="s">
        <v>128</v>
      </c>
      <c r="K24" s="438"/>
      <c r="L24" s="438"/>
      <c r="M24" s="438"/>
      <c r="N24" s="438"/>
      <c r="O24" s="438"/>
      <c r="P24" s="438"/>
      <c r="Q24" s="439"/>
      <c r="R24" s="59" t="s">
        <v>23</v>
      </c>
      <c r="U24" s="416"/>
      <c r="V24" s="58"/>
      <c r="W24" s="50"/>
      <c r="X24" s="53"/>
      <c r="Y24" s="176">
        <f t="shared" si="25"/>
        <v>0</v>
      </c>
      <c r="Z24" s="438"/>
      <c r="AA24" s="438"/>
      <c r="AB24" s="438"/>
      <c r="AC24" s="438"/>
      <c r="AD24" s="438"/>
      <c r="AE24" s="438"/>
      <c r="AF24" s="438"/>
      <c r="AG24" s="439"/>
      <c r="AH24" s="59"/>
      <c r="AK24" s="416"/>
      <c r="AL24" s="58"/>
      <c r="AM24" s="50"/>
      <c r="AN24" s="53"/>
      <c r="AO24" s="176">
        <f t="shared" si="26"/>
        <v>0</v>
      </c>
      <c r="AP24" s="438"/>
      <c r="AQ24" s="438"/>
      <c r="AR24" s="438"/>
      <c r="AS24" s="438"/>
      <c r="AT24" s="438"/>
      <c r="AU24" s="438"/>
      <c r="AV24" s="438"/>
      <c r="AW24" s="439"/>
      <c r="AX24" s="59"/>
      <c r="BA24" s="416"/>
      <c r="BB24" s="58"/>
      <c r="BC24" s="50"/>
      <c r="BD24" s="53"/>
      <c r="BE24" s="176">
        <f t="shared" si="27"/>
        <v>0</v>
      </c>
      <c r="BF24" s="438"/>
      <c r="BG24" s="438"/>
      <c r="BH24" s="438"/>
      <c r="BI24" s="438"/>
      <c r="BJ24" s="438"/>
      <c r="BK24" s="438"/>
      <c r="BL24" s="438"/>
      <c r="BM24" s="439"/>
      <c r="BN24" s="59"/>
    </row>
    <row r="25" spans="5:66" ht="15.75" thickBot="1" x14ac:dyDescent="0.3">
      <c r="E25" s="416"/>
      <c r="F25" s="58"/>
      <c r="G25" s="205" t="s">
        <v>169</v>
      </c>
      <c r="H25" s="53"/>
      <c r="I25" s="176">
        <v>2</v>
      </c>
      <c r="J25" s="476" t="s">
        <v>128</v>
      </c>
      <c r="K25" s="477"/>
      <c r="L25" s="477"/>
      <c r="M25" s="477"/>
      <c r="N25" s="477"/>
      <c r="O25" s="477"/>
      <c r="P25" s="477"/>
      <c r="Q25" s="478"/>
      <c r="R25" s="59" t="s">
        <v>23</v>
      </c>
      <c r="U25" s="416"/>
      <c r="V25" s="58"/>
      <c r="W25" s="50"/>
      <c r="X25" s="55"/>
      <c r="Y25" s="176">
        <f t="shared" si="25"/>
        <v>0</v>
      </c>
      <c r="Z25" s="438"/>
      <c r="AA25" s="438"/>
      <c r="AB25" s="438"/>
      <c r="AC25" s="438"/>
      <c r="AD25" s="438"/>
      <c r="AE25" s="438"/>
      <c r="AF25" s="438"/>
      <c r="AG25" s="439"/>
      <c r="AH25" s="59"/>
      <c r="AK25" s="416"/>
      <c r="AL25" s="58"/>
      <c r="AM25" s="50"/>
      <c r="AN25" s="55"/>
      <c r="AO25" s="176">
        <f t="shared" si="26"/>
        <v>0</v>
      </c>
      <c r="AP25" s="438"/>
      <c r="AQ25" s="438"/>
      <c r="AR25" s="438"/>
      <c r="AS25" s="438"/>
      <c r="AT25" s="438"/>
      <c r="AU25" s="438"/>
      <c r="AV25" s="438"/>
      <c r="AW25" s="439"/>
      <c r="AX25" s="59"/>
      <c r="BA25" s="416"/>
      <c r="BB25" s="58"/>
      <c r="BC25" s="50"/>
      <c r="BD25" s="55"/>
      <c r="BE25" s="176">
        <f t="shared" si="27"/>
        <v>0</v>
      </c>
      <c r="BF25" s="438"/>
      <c r="BG25" s="438"/>
      <c r="BH25" s="438"/>
      <c r="BI25" s="438"/>
      <c r="BJ25" s="438"/>
      <c r="BK25" s="438"/>
      <c r="BL25" s="438"/>
      <c r="BM25" s="439"/>
      <c r="BN25" s="59"/>
    </row>
    <row r="26" spans="5:66" ht="14.45" thickBot="1" x14ac:dyDescent="0.3">
      <c r="E26" s="61"/>
      <c r="F26" s="421" t="s">
        <v>41</v>
      </c>
      <c r="G26" s="429"/>
      <c r="H26" s="62">
        <f>SUM(H14:H25)</f>
        <v>0</v>
      </c>
      <c r="I26" s="62">
        <f>SUM(I13:I25)</f>
        <v>41.1</v>
      </c>
      <c r="J26" s="430"/>
      <c r="K26" s="430"/>
      <c r="L26" s="430"/>
      <c r="M26" s="430"/>
      <c r="N26" s="430"/>
      <c r="O26" s="430"/>
      <c r="P26" s="430"/>
      <c r="Q26" s="431"/>
      <c r="R26" s="63"/>
      <c r="U26" s="61"/>
      <c r="V26" s="421" t="s">
        <v>41</v>
      </c>
      <c r="W26" s="429"/>
      <c r="X26" s="62">
        <f>SUM(X13:X25)</f>
        <v>0</v>
      </c>
      <c r="Y26" s="62">
        <f>SUM(Y13:Y25)</f>
        <v>0</v>
      </c>
      <c r="Z26" s="430"/>
      <c r="AA26" s="430"/>
      <c r="AB26" s="430"/>
      <c r="AC26" s="430"/>
      <c r="AD26" s="430"/>
      <c r="AE26" s="430"/>
      <c r="AF26" s="430"/>
      <c r="AG26" s="431"/>
      <c r="AH26" s="63"/>
      <c r="AK26" s="61"/>
      <c r="AL26" s="421" t="s">
        <v>41</v>
      </c>
      <c r="AM26" s="429"/>
      <c r="AN26" s="62">
        <f>SUM(AN13:AN25)</f>
        <v>0</v>
      </c>
      <c r="AO26" s="62">
        <f>SUM(AO13:AO25)</f>
        <v>0</v>
      </c>
      <c r="AP26" s="430"/>
      <c r="AQ26" s="430"/>
      <c r="AR26" s="430"/>
      <c r="AS26" s="430"/>
      <c r="AT26" s="430"/>
      <c r="AU26" s="430"/>
      <c r="AV26" s="430"/>
      <c r="AW26" s="431"/>
      <c r="AX26" s="63"/>
      <c r="BA26" s="61"/>
      <c r="BB26" s="421" t="s">
        <v>41</v>
      </c>
      <c r="BC26" s="429"/>
      <c r="BD26" s="62">
        <f>SUM(BD13:BD25)</f>
        <v>0</v>
      </c>
      <c r="BE26" s="62">
        <f>SUM(BE13:BE25)</f>
        <v>0</v>
      </c>
      <c r="BF26" s="430"/>
      <c r="BG26" s="430"/>
      <c r="BH26" s="430"/>
      <c r="BI26" s="430"/>
      <c r="BJ26" s="430"/>
      <c r="BK26" s="430"/>
      <c r="BL26" s="430"/>
      <c r="BM26" s="431"/>
      <c r="BN26" s="63"/>
    </row>
    <row r="27" spans="5:66" ht="14.45" thickBot="1" x14ac:dyDescent="0.3">
      <c r="E27" s="64">
        <v>1</v>
      </c>
      <c r="F27" s="65"/>
      <c r="G27" s="205">
        <v>43955</v>
      </c>
      <c r="H27" s="55"/>
      <c r="I27" s="176">
        <v>0.8</v>
      </c>
      <c r="J27" s="497" t="s">
        <v>128</v>
      </c>
      <c r="K27" s="433"/>
      <c r="L27" s="433"/>
      <c r="M27" s="433"/>
      <c r="N27" s="433"/>
      <c r="O27" s="433"/>
      <c r="P27" s="433"/>
      <c r="Q27" s="434"/>
      <c r="R27" s="59" t="s">
        <v>23</v>
      </c>
      <c r="U27" s="64">
        <v>1</v>
      </c>
      <c r="V27" s="65"/>
      <c r="W27" s="66"/>
      <c r="X27" s="66"/>
      <c r="Y27" s="47">
        <f t="shared" ref="Y27:Y45" si="28">X27/$E$27</f>
        <v>0</v>
      </c>
      <c r="Z27" s="460"/>
      <c r="AA27" s="460"/>
      <c r="AB27" s="460"/>
      <c r="AC27" s="460"/>
      <c r="AD27" s="460"/>
      <c r="AE27" s="460"/>
      <c r="AF27" s="460"/>
      <c r="AG27" s="461"/>
      <c r="AH27" s="68"/>
      <c r="AK27" s="64">
        <v>1</v>
      </c>
      <c r="AL27" s="65"/>
      <c r="AM27" s="66"/>
      <c r="AN27" s="66"/>
      <c r="AO27" s="47">
        <f t="shared" ref="AO27:AO45" si="29">AN27/$E$27</f>
        <v>0</v>
      </c>
      <c r="AP27" s="460"/>
      <c r="AQ27" s="460"/>
      <c r="AR27" s="460"/>
      <c r="AS27" s="460"/>
      <c r="AT27" s="460"/>
      <c r="AU27" s="460"/>
      <c r="AV27" s="460"/>
      <c r="AW27" s="461"/>
      <c r="AX27" s="68"/>
      <c r="BA27" s="64">
        <v>1</v>
      </c>
      <c r="BB27" s="65"/>
      <c r="BC27" s="66"/>
      <c r="BD27" s="66"/>
      <c r="BE27" s="47">
        <f t="shared" ref="BE27:BE45" si="30">BD27/$E$27</f>
        <v>0</v>
      </c>
      <c r="BF27" s="460"/>
      <c r="BG27" s="460"/>
      <c r="BH27" s="460"/>
      <c r="BI27" s="460"/>
      <c r="BJ27" s="460"/>
      <c r="BK27" s="460"/>
      <c r="BL27" s="460"/>
      <c r="BM27" s="461"/>
      <c r="BN27" s="68"/>
    </row>
    <row r="28" spans="5:66" x14ac:dyDescent="0.25">
      <c r="E28" s="415"/>
      <c r="F28" s="69"/>
      <c r="G28" s="205">
        <v>43955</v>
      </c>
      <c r="H28" s="55"/>
      <c r="I28" s="176">
        <v>0.5</v>
      </c>
      <c r="J28" s="474" t="s">
        <v>128</v>
      </c>
      <c r="K28" s="438"/>
      <c r="L28" s="438"/>
      <c r="M28" s="438"/>
      <c r="N28" s="438"/>
      <c r="O28" s="438"/>
      <c r="P28" s="438"/>
      <c r="Q28" s="439"/>
      <c r="R28" s="59" t="s">
        <v>23</v>
      </c>
      <c r="U28" s="415"/>
      <c r="V28" s="69"/>
      <c r="W28" s="70"/>
      <c r="X28" s="71"/>
      <c r="Y28" s="67">
        <f t="shared" si="28"/>
        <v>0</v>
      </c>
      <c r="Z28" s="418"/>
      <c r="AA28" s="419"/>
      <c r="AB28" s="419"/>
      <c r="AC28" s="419"/>
      <c r="AD28" s="419"/>
      <c r="AE28" s="419"/>
      <c r="AF28" s="419"/>
      <c r="AG28" s="420"/>
      <c r="AH28" s="72"/>
      <c r="AK28" s="415"/>
      <c r="AL28" s="69"/>
      <c r="AM28" s="70"/>
      <c r="AN28" s="71"/>
      <c r="AO28" s="67">
        <f t="shared" si="29"/>
        <v>0</v>
      </c>
      <c r="AP28" s="418"/>
      <c r="AQ28" s="419"/>
      <c r="AR28" s="419"/>
      <c r="AS28" s="419"/>
      <c r="AT28" s="419"/>
      <c r="AU28" s="419"/>
      <c r="AV28" s="419"/>
      <c r="AW28" s="420"/>
      <c r="AX28" s="72"/>
      <c r="BA28" s="415"/>
      <c r="BB28" s="69"/>
      <c r="BC28" s="70"/>
      <c r="BD28" s="71"/>
      <c r="BE28" s="67">
        <f t="shared" si="30"/>
        <v>0</v>
      </c>
      <c r="BF28" s="418"/>
      <c r="BG28" s="419"/>
      <c r="BH28" s="419"/>
      <c r="BI28" s="419"/>
      <c r="BJ28" s="419"/>
      <c r="BK28" s="419"/>
      <c r="BL28" s="419"/>
      <c r="BM28" s="420"/>
      <c r="BN28" s="72"/>
    </row>
    <row r="29" spans="5:66" x14ac:dyDescent="0.25">
      <c r="E29" s="416"/>
      <c r="F29" s="69"/>
      <c r="G29" s="205">
        <v>43955</v>
      </c>
      <c r="H29" s="55"/>
      <c r="I29" s="274">
        <v>0.5</v>
      </c>
      <c r="J29" s="474" t="s">
        <v>128</v>
      </c>
      <c r="K29" s="438"/>
      <c r="L29" s="438"/>
      <c r="M29" s="438"/>
      <c r="N29" s="438"/>
      <c r="O29" s="438"/>
      <c r="P29" s="438"/>
      <c r="Q29" s="439"/>
      <c r="R29" s="59" t="s">
        <v>23</v>
      </c>
      <c r="U29" s="416"/>
      <c r="V29" s="69"/>
      <c r="W29" s="70"/>
      <c r="X29" s="73"/>
      <c r="Y29" s="67">
        <f t="shared" si="28"/>
        <v>0</v>
      </c>
      <c r="Z29" s="418"/>
      <c r="AA29" s="419"/>
      <c r="AB29" s="419"/>
      <c r="AC29" s="419"/>
      <c r="AD29" s="419"/>
      <c r="AE29" s="419"/>
      <c r="AF29" s="419"/>
      <c r="AG29" s="420"/>
      <c r="AH29" s="72"/>
      <c r="AK29" s="416"/>
      <c r="AL29" s="69"/>
      <c r="AM29" s="70"/>
      <c r="AN29" s="73"/>
      <c r="AO29" s="67">
        <f t="shared" si="29"/>
        <v>0</v>
      </c>
      <c r="AP29" s="418"/>
      <c r="AQ29" s="419"/>
      <c r="AR29" s="419"/>
      <c r="AS29" s="419"/>
      <c r="AT29" s="419"/>
      <c r="AU29" s="419"/>
      <c r="AV29" s="419"/>
      <c r="AW29" s="420"/>
      <c r="AX29" s="72"/>
      <c r="BA29" s="416"/>
      <c r="BB29" s="69"/>
      <c r="BC29" s="70"/>
      <c r="BD29" s="73"/>
      <c r="BE29" s="67">
        <f t="shared" si="30"/>
        <v>0</v>
      </c>
      <c r="BF29" s="418"/>
      <c r="BG29" s="419"/>
      <c r="BH29" s="419"/>
      <c r="BI29" s="419"/>
      <c r="BJ29" s="419"/>
      <c r="BK29" s="419"/>
      <c r="BL29" s="419"/>
      <c r="BM29" s="420"/>
      <c r="BN29" s="72"/>
    </row>
    <row r="30" spans="5:66" ht="15.75" thickBot="1" x14ac:dyDescent="0.3">
      <c r="E30" s="416"/>
      <c r="F30" s="270"/>
      <c r="G30" s="275">
        <v>44108</v>
      </c>
      <c r="H30" s="276"/>
      <c r="I30" s="177">
        <v>10</v>
      </c>
      <c r="J30" s="504" t="s">
        <v>128</v>
      </c>
      <c r="K30" s="441"/>
      <c r="L30" s="441"/>
      <c r="M30" s="441"/>
      <c r="N30" s="441"/>
      <c r="O30" s="441"/>
      <c r="P30" s="441"/>
      <c r="Q30" s="442"/>
      <c r="R30" s="273" t="s">
        <v>23</v>
      </c>
      <c r="U30" s="416"/>
      <c r="V30" s="69"/>
      <c r="W30" s="70"/>
      <c r="X30" s="73"/>
      <c r="Y30" s="67">
        <f t="shared" si="28"/>
        <v>0</v>
      </c>
      <c r="Z30" s="418"/>
      <c r="AA30" s="419"/>
      <c r="AB30" s="419"/>
      <c r="AC30" s="419"/>
      <c r="AD30" s="419"/>
      <c r="AE30" s="419"/>
      <c r="AF30" s="419"/>
      <c r="AG30" s="420"/>
      <c r="AH30" s="72"/>
      <c r="AK30" s="416"/>
      <c r="AL30" s="69"/>
      <c r="AM30" s="70"/>
      <c r="AN30" s="73"/>
      <c r="AO30" s="67">
        <f t="shared" si="29"/>
        <v>0</v>
      </c>
      <c r="AP30" s="418"/>
      <c r="AQ30" s="419"/>
      <c r="AR30" s="419"/>
      <c r="AS30" s="419"/>
      <c r="AT30" s="419"/>
      <c r="AU30" s="419"/>
      <c r="AV30" s="419"/>
      <c r="AW30" s="420"/>
      <c r="AX30" s="72"/>
      <c r="BA30" s="416"/>
      <c r="BB30" s="69"/>
      <c r="BC30" s="70"/>
      <c r="BD30" s="73"/>
      <c r="BE30" s="67">
        <f t="shared" si="30"/>
        <v>0</v>
      </c>
      <c r="BF30" s="418"/>
      <c r="BG30" s="419"/>
      <c r="BH30" s="419"/>
      <c r="BI30" s="419"/>
      <c r="BJ30" s="419"/>
      <c r="BK30" s="419"/>
      <c r="BL30" s="419"/>
      <c r="BM30" s="420"/>
      <c r="BN30" s="72"/>
    </row>
    <row r="31" spans="5:66" x14ac:dyDescent="0.25">
      <c r="E31" s="416"/>
      <c r="F31" s="267"/>
      <c r="G31" s="281">
        <v>44048</v>
      </c>
      <c r="H31" s="268"/>
      <c r="I31" s="67">
        <v>0.8</v>
      </c>
      <c r="J31" s="501" t="s">
        <v>128</v>
      </c>
      <c r="K31" s="502"/>
      <c r="L31" s="502"/>
      <c r="M31" s="502"/>
      <c r="N31" s="502"/>
      <c r="O31" s="502"/>
      <c r="P31" s="502"/>
      <c r="Q31" s="503"/>
      <c r="R31" s="60" t="s">
        <v>23</v>
      </c>
      <c r="U31" s="416"/>
      <c r="V31" s="69"/>
      <c r="W31" s="70"/>
      <c r="X31" s="73"/>
      <c r="Y31" s="67">
        <f t="shared" si="28"/>
        <v>0</v>
      </c>
      <c r="Z31" s="418"/>
      <c r="AA31" s="419"/>
      <c r="AB31" s="419"/>
      <c r="AC31" s="419"/>
      <c r="AD31" s="419"/>
      <c r="AE31" s="419"/>
      <c r="AF31" s="419"/>
      <c r="AG31" s="420"/>
      <c r="AH31" s="72"/>
      <c r="AK31" s="416"/>
      <c r="AL31" s="69"/>
      <c r="AM31" s="70"/>
      <c r="AN31" s="73"/>
      <c r="AO31" s="67">
        <f t="shared" si="29"/>
        <v>0</v>
      </c>
      <c r="AP31" s="418"/>
      <c r="AQ31" s="419"/>
      <c r="AR31" s="419"/>
      <c r="AS31" s="419"/>
      <c r="AT31" s="419"/>
      <c r="AU31" s="419"/>
      <c r="AV31" s="419"/>
      <c r="AW31" s="420"/>
      <c r="AX31" s="72"/>
      <c r="BA31" s="416"/>
      <c r="BB31" s="69"/>
      <c r="BC31" s="70"/>
      <c r="BD31" s="73"/>
      <c r="BE31" s="67">
        <f t="shared" si="30"/>
        <v>0</v>
      </c>
      <c r="BF31" s="418"/>
      <c r="BG31" s="419"/>
      <c r="BH31" s="419"/>
      <c r="BI31" s="419"/>
      <c r="BJ31" s="419"/>
      <c r="BK31" s="419"/>
      <c r="BL31" s="419"/>
      <c r="BM31" s="420"/>
      <c r="BN31" s="72"/>
    </row>
    <row r="32" spans="5:66" x14ac:dyDescent="0.25">
      <c r="E32" s="416"/>
      <c r="F32" s="74"/>
      <c r="G32" s="281">
        <v>44048</v>
      </c>
      <c r="H32" s="73"/>
      <c r="I32" s="67">
        <v>0.5</v>
      </c>
      <c r="J32" s="474" t="s">
        <v>128</v>
      </c>
      <c r="K32" s="438"/>
      <c r="L32" s="438"/>
      <c r="M32" s="438"/>
      <c r="N32" s="438"/>
      <c r="O32" s="438"/>
      <c r="P32" s="438"/>
      <c r="Q32" s="439"/>
      <c r="R32" s="59" t="s">
        <v>23</v>
      </c>
      <c r="U32" s="416"/>
      <c r="V32" s="74"/>
      <c r="W32" s="70"/>
      <c r="X32" s="73"/>
      <c r="Y32" s="67">
        <f t="shared" si="28"/>
        <v>0</v>
      </c>
      <c r="Z32" s="418"/>
      <c r="AA32" s="419"/>
      <c r="AB32" s="419"/>
      <c r="AC32" s="419"/>
      <c r="AD32" s="419"/>
      <c r="AE32" s="419"/>
      <c r="AF32" s="419"/>
      <c r="AG32" s="420"/>
      <c r="AH32" s="75"/>
      <c r="AK32" s="416"/>
      <c r="AL32" s="74"/>
      <c r="AM32" s="70"/>
      <c r="AN32" s="73"/>
      <c r="AO32" s="67">
        <f t="shared" si="29"/>
        <v>0</v>
      </c>
      <c r="AP32" s="418"/>
      <c r="AQ32" s="419"/>
      <c r="AR32" s="419"/>
      <c r="AS32" s="419"/>
      <c r="AT32" s="419"/>
      <c r="AU32" s="419"/>
      <c r="AV32" s="419"/>
      <c r="AW32" s="420"/>
      <c r="AX32" s="75"/>
      <c r="BA32" s="416"/>
      <c r="BB32" s="74"/>
      <c r="BC32" s="70"/>
      <c r="BD32" s="73"/>
      <c r="BE32" s="67">
        <f t="shared" si="30"/>
        <v>0</v>
      </c>
      <c r="BF32" s="418"/>
      <c r="BG32" s="419"/>
      <c r="BH32" s="419"/>
      <c r="BI32" s="419"/>
      <c r="BJ32" s="419"/>
      <c r="BK32" s="419"/>
      <c r="BL32" s="419"/>
      <c r="BM32" s="420"/>
      <c r="BN32" s="75"/>
    </row>
    <row r="33" spans="5:66" x14ac:dyDescent="0.25">
      <c r="E33" s="416"/>
      <c r="F33" s="74"/>
      <c r="G33" s="281">
        <v>44048</v>
      </c>
      <c r="H33" s="73"/>
      <c r="I33" s="67">
        <v>0.5</v>
      </c>
      <c r="J33" s="474" t="s">
        <v>128</v>
      </c>
      <c r="K33" s="438"/>
      <c r="L33" s="438"/>
      <c r="M33" s="438"/>
      <c r="N33" s="438"/>
      <c r="O33" s="438"/>
      <c r="P33" s="438"/>
      <c r="Q33" s="439"/>
      <c r="R33" s="59" t="s">
        <v>23</v>
      </c>
      <c r="U33" s="416"/>
      <c r="V33" s="74"/>
      <c r="W33" s="70"/>
      <c r="X33" s="73"/>
      <c r="Y33" s="67">
        <f t="shared" si="28"/>
        <v>0</v>
      </c>
      <c r="Z33" s="418"/>
      <c r="AA33" s="419"/>
      <c r="AB33" s="419"/>
      <c r="AC33" s="419"/>
      <c r="AD33" s="419"/>
      <c r="AE33" s="419"/>
      <c r="AF33" s="419"/>
      <c r="AG33" s="420"/>
      <c r="AH33" s="75"/>
      <c r="AK33" s="416"/>
      <c r="AL33" s="74"/>
      <c r="AM33" s="70"/>
      <c r="AN33" s="73"/>
      <c r="AO33" s="67">
        <f t="shared" si="29"/>
        <v>0</v>
      </c>
      <c r="AP33" s="418"/>
      <c r="AQ33" s="419"/>
      <c r="AR33" s="419"/>
      <c r="AS33" s="419"/>
      <c r="AT33" s="419"/>
      <c r="AU33" s="419"/>
      <c r="AV33" s="419"/>
      <c r="AW33" s="420"/>
      <c r="AX33" s="75"/>
      <c r="BA33" s="416"/>
      <c r="BB33" s="74"/>
      <c r="BC33" s="70"/>
      <c r="BD33" s="73"/>
      <c r="BE33" s="67">
        <f t="shared" si="30"/>
        <v>0</v>
      </c>
      <c r="BF33" s="418"/>
      <c r="BG33" s="419"/>
      <c r="BH33" s="419"/>
      <c r="BI33" s="419"/>
      <c r="BJ33" s="419"/>
      <c r="BK33" s="419"/>
      <c r="BL33" s="419"/>
      <c r="BM33" s="420"/>
      <c r="BN33" s="75"/>
    </row>
    <row r="34" spans="5:66" x14ac:dyDescent="0.25">
      <c r="E34" s="416"/>
      <c r="F34" s="74"/>
      <c r="G34" s="281">
        <v>44079</v>
      </c>
      <c r="H34" s="73"/>
      <c r="I34" s="67">
        <v>10</v>
      </c>
      <c r="J34" s="474" t="s">
        <v>128</v>
      </c>
      <c r="K34" s="438"/>
      <c r="L34" s="438"/>
      <c r="M34" s="438"/>
      <c r="N34" s="438"/>
      <c r="O34" s="438"/>
      <c r="P34" s="438"/>
      <c r="Q34" s="439"/>
      <c r="R34" s="59" t="s">
        <v>23</v>
      </c>
      <c r="U34" s="416"/>
      <c r="V34" s="74"/>
      <c r="W34" s="70"/>
      <c r="X34" s="73"/>
      <c r="Y34" s="67">
        <f t="shared" si="28"/>
        <v>0</v>
      </c>
      <c r="Z34" s="418"/>
      <c r="AA34" s="419"/>
      <c r="AB34" s="419"/>
      <c r="AC34" s="419"/>
      <c r="AD34" s="419"/>
      <c r="AE34" s="419"/>
      <c r="AF34" s="419"/>
      <c r="AG34" s="420"/>
      <c r="AH34" s="75"/>
      <c r="AK34" s="416"/>
      <c r="AL34" s="74"/>
      <c r="AM34" s="70"/>
      <c r="AN34" s="73"/>
      <c r="AO34" s="67">
        <f t="shared" si="29"/>
        <v>0</v>
      </c>
      <c r="AP34" s="418"/>
      <c r="AQ34" s="419"/>
      <c r="AR34" s="419"/>
      <c r="AS34" s="419"/>
      <c r="AT34" s="419"/>
      <c r="AU34" s="419"/>
      <c r="AV34" s="419"/>
      <c r="AW34" s="420"/>
      <c r="AX34" s="75"/>
      <c r="BA34" s="416"/>
      <c r="BB34" s="74"/>
      <c r="BC34" s="70"/>
      <c r="BD34" s="73"/>
      <c r="BE34" s="67">
        <f t="shared" si="30"/>
        <v>0</v>
      </c>
      <c r="BF34" s="418"/>
      <c r="BG34" s="419"/>
      <c r="BH34" s="419"/>
      <c r="BI34" s="419"/>
      <c r="BJ34" s="419"/>
      <c r="BK34" s="419"/>
      <c r="BL34" s="419"/>
      <c r="BM34" s="420"/>
      <c r="BN34" s="75"/>
    </row>
    <row r="35" spans="5:66" x14ac:dyDescent="0.25">
      <c r="E35" s="416"/>
      <c r="F35" s="74"/>
      <c r="G35" s="281">
        <v>44170</v>
      </c>
      <c r="H35" s="73"/>
      <c r="I35" s="67">
        <v>1.5</v>
      </c>
      <c r="J35" s="474" t="s">
        <v>128</v>
      </c>
      <c r="K35" s="438"/>
      <c r="L35" s="438"/>
      <c r="M35" s="438"/>
      <c r="N35" s="438"/>
      <c r="O35" s="438"/>
      <c r="P35" s="438"/>
      <c r="Q35" s="439"/>
      <c r="R35" s="59" t="s">
        <v>23</v>
      </c>
      <c r="U35" s="416"/>
      <c r="V35" s="74"/>
      <c r="W35" s="70"/>
      <c r="X35" s="73"/>
      <c r="Y35" s="67">
        <f t="shared" si="28"/>
        <v>0</v>
      </c>
      <c r="Z35" s="418"/>
      <c r="AA35" s="419"/>
      <c r="AB35" s="419"/>
      <c r="AC35" s="419"/>
      <c r="AD35" s="419"/>
      <c r="AE35" s="419"/>
      <c r="AF35" s="419"/>
      <c r="AG35" s="420"/>
      <c r="AH35" s="75"/>
      <c r="AK35" s="416"/>
      <c r="AL35" s="74"/>
      <c r="AM35" s="70"/>
      <c r="AN35" s="73"/>
      <c r="AO35" s="67">
        <f t="shared" si="29"/>
        <v>0</v>
      </c>
      <c r="AP35" s="418"/>
      <c r="AQ35" s="419"/>
      <c r="AR35" s="419"/>
      <c r="AS35" s="419"/>
      <c r="AT35" s="419"/>
      <c r="AU35" s="419"/>
      <c r="AV35" s="419"/>
      <c r="AW35" s="420"/>
      <c r="AX35" s="75"/>
      <c r="BA35" s="416"/>
      <c r="BB35" s="74"/>
      <c r="BC35" s="70"/>
      <c r="BD35" s="73"/>
      <c r="BE35" s="67">
        <f t="shared" si="30"/>
        <v>0</v>
      </c>
      <c r="BF35" s="418"/>
      <c r="BG35" s="419"/>
      <c r="BH35" s="419"/>
      <c r="BI35" s="419"/>
      <c r="BJ35" s="419"/>
      <c r="BK35" s="419"/>
      <c r="BL35" s="419"/>
      <c r="BM35" s="420"/>
      <c r="BN35" s="75"/>
    </row>
    <row r="36" spans="5:66" ht="15.75" thickBot="1" x14ac:dyDescent="0.3">
      <c r="E36" s="416"/>
      <c r="F36" s="270"/>
      <c r="G36" s="294">
        <v>44170</v>
      </c>
      <c r="H36" s="271"/>
      <c r="I36" s="272">
        <v>2</v>
      </c>
      <c r="J36" s="504" t="s">
        <v>128</v>
      </c>
      <c r="K36" s="441"/>
      <c r="L36" s="441"/>
      <c r="M36" s="441"/>
      <c r="N36" s="441"/>
      <c r="O36" s="441"/>
      <c r="P36" s="441"/>
      <c r="Q36" s="442"/>
      <c r="R36" s="273" t="s">
        <v>23</v>
      </c>
      <c r="U36" s="416"/>
      <c r="V36" s="69"/>
      <c r="W36" s="70"/>
      <c r="X36" s="71"/>
      <c r="Y36" s="67">
        <f t="shared" si="28"/>
        <v>0</v>
      </c>
      <c r="Z36" s="418"/>
      <c r="AA36" s="419"/>
      <c r="AB36" s="419"/>
      <c r="AC36" s="419"/>
      <c r="AD36" s="419"/>
      <c r="AE36" s="419"/>
      <c r="AF36" s="419"/>
      <c r="AG36" s="420"/>
      <c r="AH36" s="75"/>
      <c r="AK36" s="416"/>
      <c r="AL36" s="69"/>
      <c r="AM36" s="70"/>
      <c r="AN36" s="71"/>
      <c r="AO36" s="67">
        <f t="shared" si="29"/>
        <v>0</v>
      </c>
      <c r="AP36" s="418"/>
      <c r="AQ36" s="419"/>
      <c r="AR36" s="419"/>
      <c r="AS36" s="419"/>
      <c r="AT36" s="419"/>
      <c r="AU36" s="419"/>
      <c r="AV36" s="419"/>
      <c r="AW36" s="420"/>
      <c r="AX36" s="75"/>
      <c r="BA36" s="416"/>
      <c r="BB36" s="69"/>
      <c r="BC36" s="70"/>
      <c r="BD36" s="71"/>
      <c r="BE36" s="67">
        <f t="shared" si="30"/>
        <v>0</v>
      </c>
      <c r="BF36" s="418"/>
      <c r="BG36" s="419"/>
      <c r="BH36" s="419"/>
      <c r="BI36" s="419"/>
      <c r="BJ36" s="419"/>
      <c r="BK36" s="419"/>
      <c r="BL36" s="419"/>
      <c r="BM36" s="420"/>
      <c r="BN36" s="75"/>
    </row>
    <row r="37" spans="5:66" x14ac:dyDescent="0.25">
      <c r="E37" s="416"/>
      <c r="F37" s="267"/>
      <c r="G37" s="281">
        <v>43867</v>
      </c>
      <c r="H37" s="268"/>
      <c r="I37" s="67">
        <v>0.8</v>
      </c>
      <c r="J37" s="501" t="s">
        <v>128</v>
      </c>
      <c r="K37" s="502"/>
      <c r="L37" s="502"/>
      <c r="M37" s="502"/>
      <c r="N37" s="502"/>
      <c r="O37" s="502"/>
      <c r="P37" s="502"/>
      <c r="Q37" s="503"/>
      <c r="R37" s="269" t="s">
        <v>23</v>
      </c>
      <c r="U37" s="416"/>
      <c r="V37" s="69"/>
      <c r="W37" s="70"/>
      <c r="X37" s="73"/>
      <c r="Y37" s="67">
        <f t="shared" si="28"/>
        <v>0</v>
      </c>
      <c r="Z37" s="418"/>
      <c r="AA37" s="419"/>
      <c r="AB37" s="419"/>
      <c r="AC37" s="419"/>
      <c r="AD37" s="419"/>
      <c r="AE37" s="419"/>
      <c r="AF37" s="419"/>
      <c r="AG37" s="420"/>
      <c r="AH37" s="72"/>
      <c r="AK37" s="416"/>
      <c r="AL37" s="69"/>
      <c r="AM37" s="70"/>
      <c r="AN37" s="73"/>
      <c r="AO37" s="67">
        <f t="shared" si="29"/>
        <v>0</v>
      </c>
      <c r="AP37" s="418"/>
      <c r="AQ37" s="419"/>
      <c r="AR37" s="419"/>
      <c r="AS37" s="419"/>
      <c r="AT37" s="419"/>
      <c r="AU37" s="419"/>
      <c r="AV37" s="419"/>
      <c r="AW37" s="420"/>
      <c r="AX37" s="72"/>
      <c r="BA37" s="416"/>
      <c r="BB37" s="69"/>
      <c r="BC37" s="70"/>
      <c r="BD37" s="73"/>
      <c r="BE37" s="67">
        <f t="shared" si="30"/>
        <v>0</v>
      </c>
      <c r="BF37" s="418"/>
      <c r="BG37" s="419"/>
      <c r="BH37" s="419"/>
      <c r="BI37" s="419"/>
      <c r="BJ37" s="419"/>
      <c r="BK37" s="419"/>
      <c r="BL37" s="419"/>
      <c r="BM37" s="420"/>
      <c r="BN37" s="72"/>
    </row>
    <row r="38" spans="5:66" x14ac:dyDescent="0.25">
      <c r="E38" s="416"/>
      <c r="F38" s="74"/>
      <c r="G38" s="266">
        <v>43867</v>
      </c>
      <c r="H38" s="73"/>
      <c r="I38" s="67">
        <v>0.5</v>
      </c>
      <c r="J38" s="474" t="s">
        <v>128</v>
      </c>
      <c r="K38" s="438"/>
      <c r="L38" s="438"/>
      <c r="M38" s="438"/>
      <c r="N38" s="438"/>
      <c r="O38" s="438"/>
      <c r="P38" s="438"/>
      <c r="Q38" s="439"/>
      <c r="R38" s="72" t="s">
        <v>23</v>
      </c>
      <c r="U38" s="416"/>
      <c r="V38" s="74"/>
      <c r="W38" s="70"/>
      <c r="X38" s="73"/>
      <c r="Y38" s="67">
        <f t="shared" si="28"/>
        <v>0</v>
      </c>
      <c r="Z38" s="418"/>
      <c r="AA38" s="419"/>
      <c r="AB38" s="419"/>
      <c r="AC38" s="419"/>
      <c r="AD38" s="419"/>
      <c r="AE38" s="419"/>
      <c r="AF38" s="419"/>
      <c r="AG38" s="420"/>
      <c r="AH38" s="75"/>
      <c r="AK38" s="416"/>
      <c r="AL38" s="74"/>
      <c r="AM38" s="70"/>
      <c r="AN38" s="73"/>
      <c r="AO38" s="67">
        <f t="shared" si="29"/>
        <v>0</v>
      </c>
      <c r="AP38" s="418"/>
      <c r="AQ38" s="419"/>
      <c r="AR38" s="419"/>
      <c r="AS38" s="419"/>
      <c r="AT38" s="419"/>
      <c r="AU38" s="419"/>
      <c r="AV38" s="419"/>
      <c r="AW38" s="420"/>
      <c r="AX38" s="75"/>
      <c r="BA38" s="416"/>
      <c r="BB38" s="74"/>
      <c r="BC38" s="70"/>
      <c r="BD38" s="73"/>
      <c r="BE38" s="67">
        <f t="shared" si="30"/>
        <v>0</v>
      </c>
      <c r="BF38" s="418"/>
      <c r="BG38" s="419"/>
      <c r="BH38" s="419"/>
      <c r="BI38" s="419"/>
      <c r="BJ38" s="419"/>
      <c r="BK38" s="419"/>
      <c r="BL38" s="419"/>
      <c r="BM38" s="420"/>
      <c r="BN38" s="75"/>
    </row>
    <row r="39" spans="5:66" x14ac:dyDescent="0.25">
      <c r="E39" s="416"/>
      <c r="F39" s="74"/>
      <c r="G39" s="266">
        <v>43867</v>
      </c>
      <c r="H39" s="73"/>
      <c r="I39" s="67">
        <v>0.5</v>
      </c>
      <c r="J39" s="474" t="s">
        <v>128</v>
      </c>
      <c r="K39" s="438"/>
      <c r="L39" s="438"/>
      <c r="M39" s="438"/>
      <c r="N39" s="438"/>
      <c r="O39" s="438"/>
      <c r="P39" s="438"/>
      <c r="Q39" s="439"/>
      <c r="R39" s="72" t="s">
        <v>23</v>
      </c>
      <c r="U39" s="416"/>
      <c r="V39" s="74"/>
      <c r="W39" s="70"/>
      <c r="X39" s="73"/>
      <c r="Y39" s="67">
        <f t="shared" si="28"/>
        <v>0</v>
      </c>
      <c r="Z39" s="418"/>
      <c r="AA39" s="419"/>
      <c r="AB39" s="419"/>
      <c r="AC39" s="419"/>
      <c r="AD39" s="419"/>
      <c r="AE39" s="419"/>
      <c r="AF39" s="419"/>
      <c r="AG39" s="420"/>
      <c r="AH39" s="75"/>
      <c r="AK39" s="416"/>
      <c r="AL39" s="74"/>
      <c r="AM39" s="70"/>
      <c r="AN39" s="73"/>
      <c r="AO39" s="67">
        <f t="shared" si="29"/>
        <v>0</v>
      </c>
      <c r="AP39" s="418"/>
      <c r="AQ39" s="419"/>
      <c r="AR39" s="419"/>
      <c r="AS39" s="419"/>
      <c r="AT39" s="419"/>
      <c r="AU39" s="419"/>
      <c r="AV39" s="419"/>
      <c r="AW39" s="420"/>
      <c r="AX39" s="75"/>
      <c r="BA39" s="416"/>
      <c r="BB39" s="74"/>
      <c r="BC39" s="70"/>
      <c r="BD39" s="73"/>
      <c r="BE39" s="67">
        <f t="shared" si="30"/>
        <v>0</v>
      </c>
      <c r="BF39" s="418"/>
      <c r="BG39" s="419"/>
      <c r="BH39" s="419"/>
      <c r="BI39" s="419"/>
      <c r="BJ39" s="419"/>
      <c r="BK39" s="419"/>
      <c r="BL39" s="419"/>
      <c r="BM39" s="420"/>
      <c r="BN39" s="75"/>
    </row>
    <row r="40" spans="5:66" x14ac:dyDescent="0.25">
      <c r="E40" s="416"/>
      <c r="F40" s="74"/>
      <c r="G40" s="266" t="s">
        <v>186</v>
      </c>
      <c r="H40" s="73"/>
      <c r="I40" s="67">
        <v>10</v>
      </c>
      <c r="J40" s="474" t="s">
        <v>128</v>
      </c>
      <c r="K40" s="438"/>
      <c r="L40" s="438"/>
      <c r="M40" s="438"/>
      <c r="N40" s="438"/>
      <c r="O40" s="438"/>
      <c r="P40" s="438"/>
      <c r="Q40" s="439"/>
      <c r="R40" s="72" t="s">
        <v>23</v>
      </c>
      <c r="U40" s="416"/>
      <c r="V40" s="74"/>
      <c r="W40" s="70"/>
      <c r="X40" s="73"/>
      <c r="Y40" s="67">
        <f t="shared" si="28"/>
        <v>0</v>
      </c>
      <c r="Z40" s="418"/>
      <c r="AA40" s="419"/>
      <c r="AB40" s="419"/>
      <c r="AC40" s="419"/>
      <c r="AD40" s="419"/>
      <c r="AE40" s="419"/>
      <c r="AF40" s="419"/>
      <c r="AG40" s="420"/>
      <c r="AH40" s="75"/>
      <c r="AK40" s="416"/>
      <c r="AL40" s="74"/>
      <c r="AM40" s="70"/>
      <c r="AN40" s="73"/>
      <c r="AO40" s="67">
        <f t="shared" si="29"/>
        <v>0</v>
      </c>
      <c r="AP40" s="418"/>
      <c r="AQ40" s="419"/>
      <c r="AR40" s="419"/>
      <c r="AS40" s="419"/>
      <c r="AT40" s="419"/>
      <c r="AU40" s="419"/>
      <c r="AV40" s="419"/>
      <c r="AW40" s="420"/>
      <c r="AX40" s="75"/>
      <c r="BA40" s="416"/>
      <c r="BB40" s="74"/>
      <c r="BC40" s="70"/>
      <c r="BD40" s="73"/>
      <c r="BE40" s="67">
        <f t="shared" si="30"/>
        <v>0</v>
      </c>
      <c r="BF40" s="418"/>
      <c r="BG40" s="419"/>
      <c r="BH40" s="419"/>
      <c r="BI40" s="419"/>
      <c r="BJ40" s="419"/>
      <c r="BK40" s="419"/>
      <c r="BL40" s="419"/>
      <c r="BM40" s="420"/>
      <c r="BN40" s="75"/>
    </row>
    <row r="41" spans="5:66" x14ac:dyDescent="0.25">
      <c r="E41" s="416"/>
      <c r="F41" s="74"/>
      <c r="G41" s="266" t="s">
        <v>186</v>
      </c>
      <c r="H41" s="73"/>
      <c r="I41" s="67">
        <v>1.5</v>
      </c>
      <c r="J41" s="474" t="s">
        <v>128</v>
      </c>
      <c r="K41" s="438"/>
      <c r="L41" s="438"/>
      <c r="M41" s="438"/>
      <c r="N41" s="438"/>
      <c r="O41" s="438"/>
      <c r="P41" s="438"/>
      <c r="Q41" s="439"/>
      <c r="R41" s="72" t="s">
        <v>23</v>
      </c>
      <c r="U41" s="416"/>
      <c r="V41" s="74"/>
      <c r="W41" s="70"/>
      <c r="X41" s="73"/>
      <c r="Y41" s="67">
        <f t="shared" si="28"/>
        <v>0</v>
      </c>
      <c r="Z41" s="418"/>
      <c r="AA41" s="419"/>
      <c r="AB41" s="419"/>
      <c r="AC41" s="419"/>
      <c r="AD41" s="419"/>
      <c r="AE41" s="419"/>
      <c r="AF41" s="419"/>
      <c r="AG41" s="420"/>
      <c r="AH41" s="75"/>
      <c r="AK41" s="416"/>
      <c r="AL41" s="74"/>
      <c r="AM41" s="70"/>
      <c r="AN41" s="73"/>
      <c r="AO41" s="67">
        <f t="shared" si="29"/>
        <v>0</v>
      </c>
      <c r="AP41" s="418"/>
      <c r="AQ41" s="419"/>
      <c r="AR41" s="419"/>
      <c r="AS41" s="419"/>
      <c r="AT41" s="419"/>
      <c r="AU41" s="419"/>
      <c r="AV41" s="419"/>
      <c r="AW41" s="420"/>
      <c r="AX41" s="75"/>
      <c r="BA41" s="416"/>
      <c r="BB41" s="74"/>
      <c r="BC41" s="70"/>
      <c r="BD41" s="73"/>
      <c r="BE41" s="67">
        <f t="shared" si="30"/>
        <v>0</v>
      </c>
      <c r="BF41" s="418"/>
      <c r="BG41" s="419"/>
      <c r="BH41" s="419"/>
      <c r="BI41" s="419"/>
      <c r="BJ41" s="419"/>
      <c r="BK41" s="419"/>
      <c r="BL41" s="419"/>
      <c r="BM41" s="420"/>
      <c r="BN41" s="75"/>
    </row>
    <row r="42" spans="5:66" x14ac:dyDescent="0.25">
      <c r="E42" s="416"/>
      <c r="F42" s="74"/>
      <c r="G42" s="266" t="s">
        <v>186</v>
      </c>
      <c r="H42" s="73"/>
      <c r="I42" s="67">
        <v>0.5</v>
      </c>
      <c r="J42" s="474" t="s">
        <v>128</v>
      </c>
      <c r="K42" s="438"/>
      <c r="L42" s="438"/>
      <c r="M42" s="438"/>
      <c r="N42" s="438"/>
      <c r="O42" s="438"/>
      <c r="P42" s="438"/>
      <c r="Q42" s="439"/>
      <c r="R42" s="72" t="s">
        <v>23</v>
      </c>
      <c r="U42" s="416"/>
      <c r="V42" s="74"/>
      <c r="W42" s="70"/>
      <c r="X42" s="73"/>
      <c r="Y42" s="67">
        <f t="shared" si="28"/>
        <v>0</v>
      </c>
      <c r="Z42" s="418"/>
      <c r="AA42" s="419"/>
      <c r="AB42" s="419"/>
      <c r="AC42" s="419"/>
      <c r="AD42" s="419"/>
      <c r="AE42" s="419"/>
      <c r="AF42" s="419"/>
      <c r="AG42" s="420"/>
      <c r="AH42" s="75"/>
      <c r="AK42" s="416"/>
      <c r="AL42" s="74"/>
      <c r="AM42" s="70"/>
      <c r="AN42" s="73"/>
      <c r="AO42" s="67">
        <f t="shared" si="29"/>
        <v>0</v>
      </c>
      <c r="AP42" s="418"/>
      <c r="AQ42" s="419"/>
      <c r="AR42" s="419"/>
      <c r="AS42" s="419"/>
      <c r="AT42" s="419"/>
      <c r="AU42" s="419"/>
      <c r="AV42" s="419"/>
      <c r="AW42" s="420"/>
      <c r="AX42" s="75"/>
      <c r="BA42" s="416"/>
      <c r="BB42" s="74"/>
      <c r="BC42" s="70"/>
      <c r="BD42" s="73"/>
      <c r="BE42" s="67">
        <f t="shared" si="30"/>
        <v>0</v>
      </c>
      <c r="BF42" s="418"/>
      <c r="BG42" s="419"/>
      <c r="BH42" s="419"/>
      <c r="BI42" s="419"/>
      <c r="BJ42" s="419"/>
      <c r="BK42" s="419"/>
      <c r="BL42" s="419"/>
      <c r="BM42" s="420"/>
      <c r="BN42" s="75"/>
    </row>
    <row r="43" spans="5:66" x14ac:dyDescent="0.25">
      <c r="E43" s="416"/>
      <c r="F43" s="74"/>
      <c r="G43" s="266" t="s">
        <v>186</v>
      </c>
      <c r="H43" s="73"/>
      <c r="I43" s="67">
        <v>0.5</v>
      </c>
      <c r="J43" s="474" t="s">
        <v>128</v>
      </c>
      <c r="K43" s="438"/>
      <c r="L43" s="438"/>
      <c r="M43" s="438"/>
      <c r="N43" s="438"/>
      <c r="O43" s="438"/>
      <c r="P43" s="438"/>
      <c r="Q43" s="439"/>
      <c r="R43" s="72" t="s">
        <v>23</v>
      </c>
      <c r="U43" s="416"/>
      <c r="V43" s="74"/>
      <c r="W43" s="70"/>
      <c r="X43" s="73"/>
      <c r="Y43" s="67">
        <f t="shared" si="28"/>
        <v>0</v>
      </c>
      <c r="Z43" s="418"/>
      <c r="AA43" s="419"/>
      <c r="AB43" s="419"/>
      <c r="AC43" s="419"/>
      <c r="AD43" s="419"/>
      <c r="AE43" s="419"/>
      <c r="AF43" s="419"/>
      <c r="AG43" s="420"/>
      <c r="AH43" s="75"/>
      <c r="AK43" s="416"/>
      <c r="AL43" s="74"/>
      <c r="AM43" s="70"/>
      <c r="AN43" s="73"/>
      <c r="AO43" s="67">
        <f t="shared" si="29"/>
        <v>0</v>
      </c>
      <c r="AP43" s="418"/>
      <c r="AQ43" s="419"/>
      <c r="AR43" s="419"/>
      <c r="AS43" s="419"/>
      <c r="AT43" s="419"/>
      <c r="AU43" s="419"/>
      <c r="AV43" s="419"/>
      <c r="AW43" s="420"/>
      <c r="AX43" s="75"/>
      <c r="BA43" s="416"/>
      <c r="BB43" s="74"/>
      <c r="BC43" s="70"/>
      <c r="BD43" s="73"/>
      <c r="BE43" s="67">
        <f t="shared" si="30"/>
        <v>0</v>
      </c>
      <c r="BF43" s="418"/>
      <c r="BG43" s="419"/>
      <c r="BH43" s="419"/>
      <c r="BI43" s="419"/>
      <c r="BJ43" s="419"/>
      <c r="BK43" s="419"/>
      <c r="BL43" s="419"/>
      <c r="BM43" s="420"/>
      <c r="BN43" s="75"/>
    </row>
    <row r="44" spans="5:66" x14ac:dyDescent="0.25">
      <c r="E44" s="416"/>
      <c r="F44" s="74"/>
      <c r="G44" s="266" t="s">
        <v>186</v>
      </c>
      <c r="H44" s="73"/>
      <c r="I44" s="67">
        <v>2</v>
      </c>
      <c r="J44" s="474" t="s">
        <v>128</v>
      </c>
      <c r="K44" s="438"/>
      <c r="L44" s="438"/>
      <c r="M44" s="438"/>
      <c r="N44" s="438"/>
      <c r="O44" s="438"/>
      <c r="P44" s="438"/>
      <c r="Q44" s="439"/>
      <c r="R44" s="72" t="s">
        <v>23</v>
      </c>
      <c r="U44" s="416"/>
      <c r="V44" s="74"/>
      <c r="W44" s="70"/>
      <c r="X44" s="73"/>
      <c r="Y44" s="67"/>
      <c r="Z44" s="298"/>
      <c r="AA44" s="299"/>
      <c r="AB44" s="299"/>
      <c r="AC44" s="299"/>
      <c r="AD44" s="299"/>
      <c r="AE44" s="299"/>
      <c r="AF44" s="299"/>
      <c r="AG44" s="300"/>
      <c r="AH44" s="75"/>
      <c r="AK44" s="416"/>
      <c r="AL44" s="74"/>
      <c r="AM44" s="70"/>
      <c r="AN44" s="73"/>
      <c r="AO44" s="67"/>
      <c r="AP44" s="298"/>
      <c r="AQ44" s="299"/>
      <c r="AR44" s="299"/>
      <c r="AS44" s="299"/>
      <c r="AT44" s="299"/>
      <c r="AU44" s="299"/>
      <c r="AV44" s="299"/>
      <c r="AW44" s="300"/>
      <c r="AX44" s="75"/>
      <c r="BA44" s="416"/>
      <c r="BB44" s="74"/>
      <c r="BC44" s="70"/>
      <c r="BD44" s="73"/>
      <c r="BE44" s="67"/>
      <c r="BF44" s="298"/>
      <c r="BG44" s="299"/>
      <c r="BH44" s="299"/>
      <c r="BI44" s="299"/>
      <c r="BJ44" s="299"/>
      <c r="BK44" s="299"/>
      <c r="BL44" s="299"/>
      <c r="BM44" s="300"/>
      <c r="BN44" s="75"/>
    </row>
    <row r="45" spans="5:66" ht="15.75" thickBot="1" x14ac:dyDescent="0.3">
      <c r="E45" s="416"/>
      <c r="F45" s="293"/>
      <c r="G45" s="294" t="s">
        <v>186</v>
      </c>
      <c r="H45" s="295"/>
      <c r="I45" s="272">
        <v>0.8</v>
      </c>
      <c r="J45" s="504" t="s">
        <v>128</v>
      </c>
      <c r="K45" s="441"/>
      <c r="L45" s="441"/>
      <c r="M45" s="441"/>
      <c r="N45" s="441"/>
      <c r="O45" s="441"/>
      <c r="P45" s="441"/>
      <c r="Q45" s="442"/>
      <c r="R45" s="296" t="s">
        <v>23</v>
      </c>
      <c r="U45" s="416"/>
      <c r="V45" s="74"/>
      <c r="W45" s="70"/>
      <c r="X45" s="73"/>
      <c r="Y45" s="67">
        <f t="shared" si="28"/>
        <v>0</v>
      </c>
      <c r="Z45" s="418"/>
      <c r="AA45" s="419"/>
      <c r="AB45" s="419"/>
      <c r="AC45" s="419"/>
      <c r="AD45" s="419"/>
      <c r="AE45" s="419"/>
      <c r="AF45" s="419"/>
      <c r="AG45" s="420"/>
      <c r="AH45" s="75"/>
      <c r="AK45" s="416"/>
      <c r="AL45" s="74"/>
      <c r="AM45" s="70"/>
      <c r="AN45" s="73"/>
      <c r="AO45" s="67">
        <f t="shared" si="29"/>
        <v>0</v>
      </c>
      <c r="AP45" s="418"/>
      <c r="AQ45" s="419"/>
      <c r="AR45" s="419"/>
      <c r="AS45" s="419"/>
      <c r="AT45" s="419"/>
      <c r="AU45" s="419"/>
      <c r="AV45" s="419"/>
      <c r="AW45" s="420"/>
      <c r="AX45" s="75"/>
      <c r="BA45" s="416"/>
      <c r="BB45" s="74"/>
      <c r="BC45" s="70"/>
      <c r="BD45" s="73"/>
      <c r="BE45" s="67">
        <f t="shared" si="30"/>
        <v>0</v>
      </c>
      <c r="BF45" s="418"/>
      <c r="BG45" s="419"/>
      <c r="BH45" s="419"/>
      <c r="BI45" s="419"/>
      <c r="BJ45" s="419"/>
      <c r="BK45" s="419"/>
      <c r="BL45" s="419"/>
      <c r="BM45" s="420"/>
      <c r="BN45" s="75"/>
    </row>
    <row r="46" spans="5:66" ht="14.45" thickBot="1" x14ac:dyDescent="0.3">
      <c r="E46" s="61"/>
      <c r="F46" s="421" t="s">
        <v>42</v>
      </c>
      <c r="G46" s="429"/>
      <c r="H46" s="81">
        <f>SUM(H27:H45)</f>
        <v>0</v>
      </c>
      <c r="I46" s="81">
        <f>SUM(I27:I45)</f>
        <v>44.2</v>
      </c>
      <c r="J46" s="430"/>
      <c r="K46" s="430"/>
      <c r="L46" s="430"/>
      <c r="M46" s="430"/>
      <c r="N46" s="430"/>
      <c r="O46" s="430"/>
      <c r="P46" s="430"/>
      <c r="Q46" s="431"/>
      <c r="R46" s="63"/>
      <c r="U46" s="61"/>
      <c r="V46" s="421" t="s">
        <v>42</v>
      </c>
      <c r="W46" s="429"/>
      <c r="X46" s="81">
        <f>SUM(X27:X45)</f>
        <v>0</v>
      </c>
      <c r="Y46" s="81">
        <f>SUM(Y27:Y45)</f>
        <v>0</v>
      </c>
      <c r="Z46" s="430"/>
      <c r="AA46" s="430"/>
      <c r="AB46" s="430"/>
      <c r="AC46" s="430"/>
      <c r="AD46" s="430"/>
      <c r="AE46" s="430"/>
      <c r="AF46" s="430"/>
      <c r="AG46" s="431"/>
      <c r="AH46" s="63"/>
      <c r="AK46" s="61"/>
      <c r="AL46" s="421" t="s">
        <v>42</v>
      </c>
      <c r="AM46" s="429"/>
      <c r="AN46" s="81">
        <f>SUM(AN27:AN45)</f>
        <v>0</v>
      </c>
      <c r="AO46" s="81">
        <f>SUM(AO27:AO45)</f>
        <v>0</v>
      </c>
      <c r="AP46" s="430"/>
      <c r="AQ46" s="430"/>
      <c r="AR46" s="430"/>
      <c r="AS46" s="430"/>
      <c r="AT46" s="430"/>
      <c r="AU46" s="430"/>
      <c r="AV46" s="430"/>
      <c r="AW46" s="431"/>
      <c r="AX46" s="63"/>
      <c r="BA46" s="61"/>
      <c r="BB46" s="421" t="s">
        <v>42</v>
      </c>
      <c r="BC46" s="429"/>
      <c r="BD46" s="81">
        <f>SUM(BD27:BD45)</f>
        <v>0</v>
      </c>
      <c r="BE46" s="81">
        <f>SUM(BE27:BE45)</f>
        <v>0</v>
      </c>
      <c r="BF46" s="430"/>
      <c r="BG46" s="430"/>
      <c r="BH46" s="430"/>
      <c r="BI46" s="430"/>
      <c r="BJ46" s="430"/>
      <c r="BK46" s="430"/>
      <c r="BL46" s="430"/>
      <c r="BM46" s="431"/>
      <c r="BN46" s="63"/>
    </row>
    <row r="47" spans="5:66" ht="14.45" thickBot="1" x14ac:dyDescent="0.3">
      <c r="E47" s="82">
        <v>1</v>
      </c>
      <c r="F47" s="65"/>
      <c r="G47" s="281" t="s">
        <v>199</v>
      </c>
      <c r="H47" s="66"/>
      <c r="I47" s="67">
        <v>0.8</v>
      </c>
      <c r="J47" s="501" t="s">
        <v>128</v>
      </c>
      <c r="K47" s="502"/>
      <c r="L47" s="502"/>
      <c r="M47" s="502"/>
      <c r="N47" s="502"/>
      <c r="O47" s="502"/>
      <c r="P47" s="502"/>
      <c r="Q47" s="503"/>
      <c r="R47" s="292" t="s">
        <v>23</v>
      </c>
      <c r="U47" s="82">
        <v>1</v>
      </c>
      <c r="V47" s="65"/>
      <c r="W47" s="66"/>
      <c r="X47" s="66"/>
      <c r="Y47" s="67">
        <f>X47/$E$47</f>
        <v>0</v>
      </c>
      <c r="Z47" s="488"/>
      <c r="AA47" s="458"/>
      <c r="AB47" s="458"/>
      <c r="AC47" s="458"/>
      <c r="AD47" s="458"/>
      <c r="AE47" s="458"/>
      <c r="AF47" s="458"/>
      <c r="AG47" s="459"/>
      <c r="AH47" s="68"/>
      <c r="AK47" s="82">
        <v>1</v>
      </c>
      <c r="AL47" s="65"/>
      <c r="AM47" s="66"/>
      <c r="AN47" s="66"/>
      <c r="AO47" s="67">
        <f>AN47/$E$47</f>
        <v>0</v>
      </c>
      <c r="AP47" s="488"/>
      <c r="AQ47" s="458"/>
      <c r="AR47" s="458"/>
      <c r="AS47" s="458"/>
      <c r="AT47" s="458"/>
      <c r="AU47" s="458"/>
      <c r="AV47" s="458"/>
      <c r="AW47" s="459"/>
      <c r="AX47" s="68"/>
      <c r="BA47" s="82">
        <v>1</v>
      </c>
      <c r="BB47" s="65"/>
      <c r="BC47" s="66"/>
      <c r="BD47" s="66"/>
      <c r="BE47" s="67">
        <f>BD47/$E$47</f>
        <v>0</v>
      </c>
      <c r="BF47" s="488"/>
      <c r="BG47" s="458"/>
      <c r="BH47" s="458"/>
      <c r="BI47" s="458"/>
      <c r="BJ47" s="458"/>
      <c r="BK47" s="458"/>
      <c r="BL47" s="458"/>
      <c r="BM47" s="459"/>
      <c r="BN47" s="68"/>
    </row>
    <row r="48" spans="5:66" x14ac:dyDescent="0.25">
      <c r="E48" s="489"/>
      <c r="F48" s="84"/>
      <c r="G48" s="205">
        <v>43929</v>
      </c>
      <c r="H48" s="49"/>
      <c r="I48" s="67">
        <v>0.8</v>
      </c>
      <c r="J48" s="501" t="s">
        <v>128</v>
      </c>
      <c r="K48" s="502"/>
      <c r="L48" s="502"/>
      <c r="M48" s="502"/>
      <c r="N48" s="502"/>
      <c r="O48" s="502"/>
      <c r="P48" s="502"/>
      <c r="Q48" s="503"/>
      <c r="R48" s="68" t="s">
        <v>23</v>
      </c>
      <c r="U48" s="489"/>
      <c r="V48" s="84"/>
      <c r="W48" s="50"/>
      <c r="X48" s="49"/>
      <c r="Y48" s="67">
        <f t="shared" ref="Y48:Y57" si="31">X48/$E$47</f>
        <v>0</v>
      </c>
      <c r="Z48" s="445"/>
      <c r="AA48" s="445"/>
      <c r="AB48" s="445"/>
      <c r="AC48" s="445"/>
      <c r="AD48" s="445"/>
      <c r="AE48" s="445"/>
      <c r="AF48" s="445"/>
      <c r="AG48" s="446"/>
      <c r="AH48" s="68"/>
      <c r="AK48" s="489"/>
      <c r="AL48" s="84"/>
      <c r="AM48" s="50"/>
      <c r="AN48" s="49"/>
      <c r="AO48" s="67">
        <f t="shared" ref="AO48:AO57" si="32">AN48/$E$47</f>
        <v>0</v>
      </c>
      <c r="AP48" s="445"/>
      <c r="AQ48" s="445"/>
      <c r="AR48" s="445"/>
      <c r="AS48" s="445"/>
      <c r="AT48" s="445"/>
      <c r="AU48" s="445"/>
      <c r="AV48" s="445"/>
      <c r="AW48" s="446"/>
      <c r="AX48" s="68"/>
      <c r="BA48" s="489"/>
      <c r="BB48" s="84"/>
      <c r="BC48" s="50"/>
      <c r="BD48" s="49"/>
      <c r="BE48" s="67">
        <f t="shared" ref="BE48:BE57" si="33">BD48/$E$47</f>
        <v>0</v>
      </c>
      <c r="BF48" s="445"/>
      <c r="BG48" s="445"/>
      <c r="BH48" s="445"/>
      <c r="BI48" s="445"/>
      <c r="BJ48" s="445"/>
      <c r="BK48" s="445"/>
      <c r="BL48" s="445"/>
      <c r="BM48" s="446"/>
      <c r="BN48" s="68"/>
    </row>
    <row r="49" spans="5:66" x14ac:dyDescent="0.25">
      <c r="E49" s="490"/>
      <c r="F49" s="83"/>
      <c r="G49" s="205">
        <v>43929</v>
      </c>
      <c r="H49" s="53"/>
      <c r="I49" s="67">
        <v>0.5</v>
      </c>
      <c r="J49" s="501" t="s">
        <v>128</v>
      </c>
      <c r="K49" s="502"/>
      <c r="L49" s="502"/>
      <c r="M49" s="502"/>
      <c r="N49" s="502"/>
      <c r="O49" s="502"/>
      <c r="P49" s="502"/>
      <c r="Q49" s="503"/>
      <c r="R49" s="68" t="s">
        <v>23</v>
      </c>
      <c r="U49" s="490"/>
      <c r="V49" s="83"/>
      <c r="W49" s="54"/>
      <c r="X49" s="53"/>
      <c r="Y49" s="67">
        <f t="shared" si="31"/>
        <v>0</v>
      </c>
      <c r="Z49" s="448"/>
      <c r="AA49" s="448"/>
      <c r="AB49" s="448"/>
      <c r="AC49" s="448"/>
      <c r="AD49" s="448"/>
      <c r="AE49" s="448"/>
      <c r="AF49" s="448"/>
      <c r="AG49" s="449"/>
      <c r="AH49" s="68"/>
      <c r="AK49" s="490"/>
      <c r="AL49" s="83"/>
      <c r="AM49" s="54"/>
      <c r="AN49" s="53"/>
      <c r="AO49" s="67">
        <f t="shared" si="32"/>
        <v>0</v>
      </c>
      <c r="AP49" s="448"/>
      <c r="AQ49" s="448"/>
      <c r="AR49" s="448"/>
      <c r="AS49" s="448"/>
      <c r="AT49" s="448"/>
      <c r="AU49" s="448"/>
      <c r="AV49" s="448"/>
      <c r="AW49" s="449"/>
      <c r="AX49" s="68"/>
      <c r="BA49" s="490"/>
      <c r="BB49" s="83"/>
      <c r="BC49" s="54"/>
      <c r="BD49" s="53"/>
      <c r="BE49" s="67">
        <f t="shared" si="33"/>
        <v>0</v>
      </c>
      <c r="BF49" s="448"/>
      <c r="BG49" s="448"/>
      <c r="BH49" s="448"/>
      <c r="BI49" s="448"/>
      <c r="BJ49" s="448"/>
      <c r="BK49" s="448"/>
      <c r="BL49" s="448"/>
      <c r="BM49" s="449"/>
      <c r="BN49" s="68"/>
    </row>
    <row r="50" spans="5:66" x14ac:dyDescent="0.25">
      <c r="E50" s="490"/>
      <c r="F50" s="83"/>
      <c r="G50" s="205">
        <v>43929</v>
      </c>
      <c r="H50" s="53"/>
      <c r="I50" s="67">
        <v>0.5</v>
      </c>
      <c r="J50" s="501" t="s">
        <v>128</v>
      </c>
      <c r="K50" s="502"/>
      <c r="L50" s="502"/>
      <c r="M50" s="502"/>
      <c r="N50" s="502"/>
      <c r="O50" s="502"/>
      <c r="P50" s="502"/>
      <c r="Q50" s="503"/>
      <c r="R50" s="68" t="s">
        <v>23</v>
      </c>
      <c r="U50" s="490"/>
      <c r="V50" s="83"/>
      <c r="W50" s="54"/>
      <c r="X50" s="53"/>
      <c r="Y50" s="67">
        <f t="shared" si="31"/>
        <v>0</v>
      </c>
      <c r="Z50" s="448"/>
      <c r="AA50" s="448"/>
      <c r="AB50" s="448"/>
      <c r="AC50" s="448"/>
      <c r="AD50" s="448"/>
      <c r="AE50" s="448"/>
      <c r="AF50" s="448"/>
      <c r="AG50" s="449"/>
      <c r="AH50" s="68"/>
      <c r="AK50" s="490"/>
      <c r="AL50" s="83"/>
      <c r="AM50" s="54"/>
      <c r="AN50" s="53"/>
      <c r="AO50" s="67">
        <f t="shared" si="32"/>
        <v>0</v>
      </c>
      <c r="AP50" s="448"/>
      <c r="AQ50" s="448"/>
      <c r="AR50" s="448"/>
      <c r="AS50" s="448"/>
      <c r="AT50" s="448"/>
      <c r="AU50" s="448"/>
      <c r="AV50" s="448"/>
      <c r="AW50" s="449"/>
      <c r="AX50" s="68"/>
      <c r="BA50" s="490"/>
      <c r="BB50" s="83"/>
      <c r="BC50" s="54"/>
      <c r="BD50" s="53"/>
      <c r="BE50" s="67">
        <f t="shared" si="33"/>
        <v>0</v>
      </c>
      <c r="BF50" s="448"/>
      <c r="BG50" s="448"/>
      <c r="BH50" s="448"/>
      <c r="BI50" s="448"/>
      <c r="BJ50" s="448"/>
      <c r="BK50" s="448"/>
      <c r="BL50" s="448"/>
      <c r="BM50" s="449"/>
      <c r="BN50" s="68"/>
    </row>
    <row r="51" spans="5:66" x14ac:dyDescent="0.25">
      <c r="E51" s="490"/>
      <c r="F51" s="83"/>
      <c r="G51" s="204">
        <v>43959</v>
      </c>
      <c r="H51" s="53"/>
      <c r="I51" s="67">
        <v>10</v>
      </c>
      <c r="J51" s="501" t="s">
        <v>128</v>
      </c>
      <c r="K51" s="502"/>
      <c r="L51" s="502"/>
      <c r="M51" s="502"/>
      <c r="N51" s="502"/>
      <c r="O51" s="502"/>
      <c r="P51" s="502"/>
      <c r="Q51" s="503"/>
      <c r="R51" s="68" t="s">
        <v>23</v>
      </c>
      <c r="U51" s="490"/>
      <c r="V51" s="83"/>
      <c r="W51" s="54"/>
      <c r="X51" s="53"/>
      <c r="Y51" s="67">
        <f t="shared" si="31"/>
        <v>0</v>
      </c>
      <c r="Z51" s="448"/>
      <c r="AA51" s="448"/>
      <c r="AB51" s="448"/>
      <c r="AC51" s="448"/>
      <c r="AD51" s="448"/>
      <c r="AE51" s="448"/>
      <c r="AF51" s="448"/>
      <c r="AG51" s="449"/>
      <c r="AH51" s="68"/>
      <c r="AK51" s="490"/>
      <c r="AL51" s="83"/>
      <c r="AM51" s="54"/>
      <c r="AN51" s="53"/>
      <c r="AO51" s="67">
        <f t="shared" si="32"/>
        <v>0</v>
      </c>
      <c r="AP51" s="448"/>
      <c r="AQ51" s="448"/>
      <c r="AR51" s="448"/>
      <c r="AS51" s="448"/>
      <c r="AT51" s="448"/>
      <c r="AU51" s="448"/>
      <c r="AV51" s="448"/>
      <c r="AW51" s="449"/>
      <c r="AX51" s="68"/>
      <c r="BA51" s="490"/>
      <c r="BB51" s="83"/>
      <c r="BC51" s="54"/>
      <c r="BD51" s="53"/>
      <c r="BE51" s="67">
        <f t="shared" si="33"/>
        <v>0</v>
      </c>
      <c r="BF51" s="448"/>
      <c r="BG51" s="448"/>
      <c r="BH51" s="448"/>
      <c r="BI51" s="448"/>
      <c r="BJ51" s="448"/>
      <c r="BK51" s="448"/>
      <c r="BL51" s="448"/>
      <c r="BM51" s="449"/>
      <c r="BN51" s="68"/>
    </row>
    <row r="52" spans="5:66" x14ac:dyDescent="0.25">
      <c r="E52" s="490"/>
      <c r="F52" s="83"/>
      <c r="G52" s="204">
        <v>43899</v>
      </c>
      <c r="H52" s="53"/>
      <c r="I52" s="67">
        <v>10</v>
      </c>
      <c r="J52" s="501" t="s">
        <v>128</v>
      </c>
      <c r="K52" s="502"/>
      <c r="L52" s="502"/>
      <c r="M52" s="502"/>
      <c r="N52" s="502"/>
      <c r="O52" s="502"/>
      <c r="P52" s="502"/>
      <c r="Q52" s="503"/>
      <c r="R52" s="68" t="s">
        <v>23</v>
      </c>
      <c r="U52" s="490"/>
      <c r="V52" s="83"/>
      <c r="W52" s="54"/>
      <c r="X52" s="53"/>
      <c r="Y52" s="67">
        <f t="shared" si="31"/>
        <v>0</v>
      </c>
      <c r="Z52" s="451"/>
      <c r="AA52" s="451"/>
      <c r="AB52" s="451"/>
      <c r="AC52" s="451"/>
      <c r="AD52" s="451"/>
      <c r="AE52" s="451"/>
      <c r="AF52" s="451"/>
      <c r="AG52" s="452"/>
      <c r="AH52" s="68"/>
      <c r="AK52" s="490"/>
      <c r="AL52" s="83"/>
      <c r="AM52" s="54"/>
      <c r="AN52" s="53"/>
      <c r="AO52" s="67">
        <f t="shared" si="32"/>
        <v>0</v>
      </c>
      <c r="AP52" s="451"/>
      <c r="AQ52" s="451"/>
      <c r="AR52" s="451"/>
      <c r="AS52" s="451"/>
      <c r="AT52" s="451"/>
      <c r="AU52" s="451"/>
      <c r="AV52" s="451"/>
      <c r="AW52" s="452"/>
      <c r="AX52" s="68"/>
      <c r="BA52" s="490"/>
      <c r="BB52" s="83"/>
      <c r="BC52" s="54"/>
      <c r="BD52" s="53"/>
      <c r="BE52" s="67">
        <f t="shared" si="33"/>
        <v>0</v>
      </c>
      <c r="BF52" s="451"/>
      <c r="BG52" s="451"/>
      <c r="BH52" s="451"/>
      <c r="BI52" s="451"/>
      <c r="BJ52" s="451"/>
      <c r="BK52" s="451"/>
      <c r="BL52" s="451"/>
      <c r="BM52" s="452"/>
      <c r="BN52" s="68"/>
    </row>
    <row r="53" spans="5:66" x14ac:dyDescent="0.25">
      <c r="E53" s="490"/>
      <c r="F53" s="83"/>
      <c r="G53" s="204">
        <v>43960</v>
      </c>
      <c r="H53" s="53"/>
      <c r="I53" s="67">
        <v>0.8</v>
      </c>
      <c r="J53" s="501" t="s">
        <v>128</v>
      </c>
      <c r="K53" s="502"/>
      <c r="L53" s="502"/>
      <c r="M53" s="502"/>
      <c r="N53" s="502"/>
      <c r="O53" s="502"/>
      <c r="P53" s="502"/>
      <c r="Q53" s="503"/>
      <c r="R53" s="68" t="s">
        <v>23</v>
      </c>
      <c r="U53" s="490"/>
      <c r="V53" s="83"/>
      <c r="W53" s="54"/>
      <c r="X53" s="53"/>
      <c r="Y53" s="67">
        <f t="shared" si="31"/>
        <v>0</v>
      </c>
      <c r="Z53" s="451"/>
      <c r="AA53" s="451"/>
      <c r="AB53" s="451"/>
      <c r="AC53" s="451"/>
      <c r="AD53" s="451"/>
      <c r="AE53" s="451"/>
      <c r="AF53" s="451"/>
      <c r="AG53" s="452"/>
      <c r="AH53" s="68"/>
      <c r="AK53" s="490"/>
      <c r="AL53" s="83"/>
      <c r="AM53" s="54"/>
      <c r="AN53" s="53"/>
      <c r="AO53" s="67">
        <f t="shared" si="32"/>
        <v>0</v>
      </c>
      <c r="AP53" s="451"/>
      <c r="AQ53" s="451"/>
      <c r="AR53" s="451"/>
      <c r="AS53" s="451"/>
      <c r="AT53" s="451"/>
      <c r="AU53" s="451"/>
      <c r="AV53" s="451"/>
      <c r="AW53" s="452"/>
      <c r="AX53" s="68"/>
      <c r="BA53" s="490"/>
      <c r="BB53" s="83"/>
      <c r="BC53" s="54"/>
      <c r="BD53" s="53"/>
      <c r="BE53" s="67">
        <f t="shared" si="33"/>
        <v>0</v>
      </c>
      <c r="BF53" s="451"/>
      <c r="BG53" s="451"/>
      <c r="BH53" s="451"/>
      <c r="BI53" s="451"/>
      <c r="BJ53" s="451"/>
      <c r="BK53" s="451"/>
      <c r="BL53" s="451"/>
      <c r="BM53" s="452"/>
      <c r="BN53" s="68"/>
    </row>
    <row r="54" spans="5:66" x14ac:dyDescent="0.25">
      <c r="E54" s="490"/>
      <c r="F54" s="84"/>
      <c r="G54" s="204">
        <v>43960</v>
      </c>
      <c r="H54" s="49"/>
      <c r="I54" s="67">
        <v>0.5</v>
      </c>
      <c r="J54" s="501" t="s">
        <v>128</v>
      </c>
      <c r="K54" s="502"/>
      <c r="L54" s="502"/>
      <c r="M54" s="502"/>
      <c r="N54" s="502"/>
      <c r="O54" s="502"/>
      <c r="P54" s="502"/>
      <c r="Q54" s="503"/>
      <c r="R54" s="2" t="s">
        <v>23</v>
      </c>
      <c r="U54" s="490"/>
      <c r="V54" s="84"/>
      <c r="W54" s="50"/>
      <c r="X54" s="49"/>
      <c r="Y54" s="67">
        <f t="shared" si="31"/>
        <v>0</v>
      </c>
      <c r="Z54" s="492"/>
      <c r="AA54" s="453"/>
      <c r="AB54" s="453"/>
      <c r="AC54" s="453"/>
      <c r="AD54" s="453"/>
      <c r="AE54" s="453"/>
      <c r="AF54" s="453"/>
      <c r="AG54" s="454"/>
      <c r="AH54" s="2"/>
      <c r="AK54" s="490"/>
      <c r="AL54" s="84"/>
      <c r="AM54" s="50"/>
      <c r="AN54" s="49"/>
      <c r="AO54" s="67">
        <f t="shared" si="32"/>
        <v>0</v>
      </c>
      <c r="AP54" s="492"/>
      <c r="AQ54" s="453"/>
      <c r="AR54" s="453"/>
      <c r="AS54" s="453"/>
      <c r="AT54" s="453"/>
      <c r="AU54" s="453"/>
      <c r="AV54" s="453"/>
      <c r="AW54" s="454"/>
      <c r="AX54" s="2"/>
      <c r="BA54" s="490"/>
      <c r="BB54" s="84"/>
      <c r="BC54" s="50"/>
      <c r="BD54" s="49"/>
      <c r="BE54" s="67">
        <f t="shared" si="33"/>
        <v>0</v>
      </c>
      <c r="BF54" s="492"/>
      <c r="BG54" s="453"/>
      <c r="BH54" s="453"/>
      <c r="BI54" s="453"/>
      <c r="BJ54" s="453"/>
      <c r="BK54" s="453"/>
      <c r="BL54" s="453"/>
      <c r="BM54" s="454"/>
      <c r="BN54" s="2"/>
    </row>
    <row r="55" spans="5:66" x14ac:dyDescent="0.25">
      <c r="E55" s="490"/>
      <c r="F55" s="85"/>
      <c r="G55" s="204">
        <v>43960</v>
      </c>
      <c r="H55" s="53"/>
      <c r="I55" s="67">
        <v>0.5</v>
      </c>
      <c r="J55" s="501" t="s">
        <v>128</v>
      </c>
      <c r="K55" s="502"/>
      <c r="L55" s="502"/>
      <c r="M55" s="502"/>
      <c r="N55" s="502"/>
      <c r="O55" s="502"/>
      <c r="P55" s="502"/>
      <c r="Q55" s="503"/>
      <c r="R55" s="2" t="s">
        <v>23</v>
      </c>
      <c r="U55" s="490"/>
      <c r="V55" s="85"/>
      <c r="W55" s="54"/>
      <c r="X55" s="53"/>
      <c r="Y55" s="67">
        <f t="shared" si="31"/>
        <v>0</v>
      </c>
      <c r="Z55" s="448"/>
      <c r="AA55" s="448"/>
      <c r="AB55" s="448"/>
      <c r="AC55" s="448"/>
      <c r="AD55" s="448"/>
      <c r="AE55" s="448"/>
      <c r="AF55" s="448"/>
      <c r="AG55" s="449"/>
      <c r="AH55" s="68"/>
      <c r="AK55" s="490"/>
      <c r="AL55" s="85"/>
      <c r="AM55" s="54"/>
      <c r="AN55" s="53"/>
      <c r="AO55" s="67">
        <f t="shared" si="32"/>
        <v>0</v>
      </c>
      <c r="AP55" s="448"/>
      <c r="AQ55" s="448"/>
      <c r="AR55" s="448"/>
      <c r="AS55" s="448"/>
      <c r="AT55" s="448"/>
      <c r="AU55" s="448"/>
      <c r="AV55" s="448"/>
      <c r="AW55" s="449"/>
      <c r="AX55" s="68"/>
      <c r="BA55" s="490"/>
      <c r="BB55" s="85"/>
      <c r="BC55" s="54"/>
      <c r="BD55" s="53"/>
      <c r="BE55" s="67">
        <f t="shared" si="33"/>
        <v>0</v>
      </c>
      <c r="BF55" s="448"/>
      <c r="BG55" s="448"/>
      <c r="BH55" s="448"/>
      <c r="BI55" s="448"/>
      <c r="BJ55" s="448"/>
      <c r="BK55" s="448"/>
      <c r="BL55" s="448"/>
      <c r="BM55" s="449"/>
      <c r="BN55" s="68"/>
    </row>
    <row r="56" spans="5:66" x14ac:dyDescent="0.25">
      <c r="E56" s="490"/>
      <c r="F56" s="85"/>
      <c r="G56" s="204"/>
      <c r="H56" s="53"/>
      <c r="I56" s="67">
        <f t="shared" ref="I56:I57" si="34">H56/$E$47</f>
        <v>0</v>
      </c>
      <c r="J56" s="448"/>
      <c r="K56" s="448"/>
      <c r="L56" s="448"/>
      <c r="M56" s="448"/>
      <c r="N56" s="448"/>
      <c r="O56" s="448"/>
      <c r="P56" s="448"/>
      <c r="Q56" s="449"/>
      <c r="R56" s="68"/>
      <c r="U56" s="490"/>
      <c r="V56" s="85"/>
      <c r="W56" s="54"/>
      <c r="X56" s="53"/>
      <c r="Y56" s="67">
        <f t="shared" si="31"/>
        <v>0</v>
      </c>
      <c r="Z56" s="448"/>
      <c r="AA56" s="448"/>
      <c r="AB56" s="448"/>
      <c r="AC56" s="448"/>
      <c r="AD56" s="448"/>
      <c r="AE56" s="448"/>
      <c r="AF56" s="448"/>
      <c r="AG56" s="449"/>
      <c r="AH56" s="68"/>
      <c r="AK56" s="490"/>
      <c r="AL56" s="85"/>
      <c r="AM56" s="54"/>
      <c r="AN56" s="53"/>
      <c r="AO56" s="67">
        <f t="shared" si="32"/>
        <v>0</v>
      </c>
      <c r="AP56" s="448"/>
      <c r="AQ56" s="448"/>
      <c r="AR56" s="448"/>
      <c r="AS56" s="448"/>
      <c r="AT56" s="448"/>
      <c r="AU56" s="448"/>
      <c r="AV56" s="448"/>
      <c r="AW56" s="449"/>
      <c r="AX56" s="68"/>
      <c r="BA56" s="490"/>
      <c r="BB56" s="85"/>
      <c r="BC56" s="54"/>
      <c r="BD56" s="53"/>
      <c r="BE56" s="67">
        <f t="shared" si="33"/>
        <v>0</v>
      </c>
      <c r="BF56" s="448"/>
      <c r="BG56" s="448"/>
      <c r="BH56" s="448"/>
      <c r="BI56" s="448"/>
      <c r="BJ56" s="448"/>
      <c r="BK56" s="448"/>
      <c r="BL56" s="448"/>
      <c r="BM56" s="449"/>
      <c r="BN56" s="68"/>
    </row>
    <row r="57" spans="5:66" ht="15.75" thickBot="1" x14ac:dyDescent="0.3">
      <c r="E57" s="490"/>
      <c r="F57" s="86"/>
      <c r="G57" s="204"/>
      <c r="H57" s="76"/>
      <c r="I57" s="67">
        <f t="shared" si="34"/>
        <v>0</v>
      </c>
      <c r="J57" s="418"/>
      <c r="K57" s="419"/>
      <c r="L57" s="419"/>
      <c r="M57" s="419"/>
      <c r="N57" s="419"/>
      <c r="O57" s="419"/>
      <c r="P57" s="419"/>
      <c r="Q57" s="420"/>
      <c r="R57" s="72"/>
      <c r="U57" s="490"/>
      <c r="V57" s="86"/>
      <c r="W57" s="54"/>
      <c r="X57" s="76"/>
      <c r="Y57" s="67">
        <f t="shared" si="31"/>
        <v>0</v>
      </c>
      <c r="Z57" s="418"/>
      <c r="AA57" s="419"/>
      <c r="AB57" s="419"/>
      <c r="AC57" s="419"/>
      <c r="AD57" s="419"/>
      <c r="AE57" s="419"/>
      <c r="AF57" s="419"/>
      <c r="AG57" s="420"/>
      <c r="AH57" s="72"/>
      <c r="AK57" s="490"/>
      <c r="AL57" s="86"/>
      <c r="AM57" s="54"/>
      <c r="AN57" s="76"/>
      <c r="AO57" s="67">
        <f t="shared" si="32"/>
        <v>0</v>
      </c>
      <c r="AP57" s="418"/>
      <c r="AQ57" s="419"/>
      <c r="AR57" s="419"/>
      <c r="AS57" s="419"/>
      <c r="AT57" s="419"/>
      <c r="AU57" s="419"/>
      <c r="AV57" s="419"/>
      <c r="AW57" s="420"/>
      <c r="AX57" s="72"/>
      <c r="BA57" s="490"/>
      <c r="BB57" s="86"/>
      <c r="BC57" s="54"/>
      <c r="BD57" s="76"/>
      <c r="BE57" s="67">
        <f t="shared" si="33"/>
        <v>0</v>
      </c>
      <c r="BF57" s="418"/>
      <c r="BG57" s="419"/>
      <c r="BH57" s="419"/>
      <c r="BI57" s="419"/>
      <c r="BJ57" s="419"/>
      <c r="BK57" s="419"/>
      <c r="BL57" s="419"/>
      <c r="BM57" s="420"/>
      <c r="BN57" s="72"/>
    </row>
    <row r="58" spans="5:66" ht="14.45" thickBot="1" x14ac:dyDescent="0.3">
      <c r="E58" s="61"/>
      <c r="F58" s="421" t="s">
        <v>43</v>
      </c>
      <c r="G58" s="429"/>
      <c r="H58" s="81">
        <f>SUM(H47:H57)</f>
        <v>0</v>
      </c>
      <c r="I58" s="81">
        <f>SUM(I47:I57)</f>
        <v>24.400000000000002</v>
      </c>
      <c r="J58" s="430"/>
      <c r="K58" s="430"/>
      <c r="L58" s="430"/>
      <c r="M58" s="430"/>
      <c r="N58" s="430"/>
      <c r="O58" s="430"/>
      <c r="P58" s="430"/>
      <c r="Q58" s="431"/>
      <c r="R58" s="63"/>
      <c r="U58" s="61"/>
      <c r="V58" s="421" t="s">
        <v>43</v>
      </c>
      <c r="W58" s="429"/>
      <c r="X58" s="81">
        <f>SUM(X47:X57)</f>
        <v>0</v>
      </c>
      <c r="Y58" s="81">
        <f>SUM(Y47:Y57)</f>
        <v>0</v>
      </c>
      <c r="Z58" s="430"/>
      <c r="AA58" s="430"/>
      <c r="AB58" s="430"/>
      <c r="AC58" s="430"/>
      <c r="AD58" s="430"/>
      <c r="AE58" s="430"/>
      <c r="AF58" s="430"/>
      <c r="AG58" s="431"/>
      <c r="AH58" s="63"/>
      <c r="AK58" s="61"/>
      <c r="AL58" s="421" t="s">
        <v>43</v>
      </c>
      <c r="AM58" s="429"/>
      <c r="AN58" s="81">
        <f>SUM(AN47:AN57)</f>
        <v>0</v>
      </c>
      <c r="AO58" s="81">
        <f>SUM(AO47:AO57)</f>
        <v>0</v>
      </c>
      <c r="AP58" s="430"/>
      <c r="AQ58" s="430"/>
      <c r="AR58" s="430"/>
      <c r="AS58" s="430"/>
      <c r="AT58" s="430"/>
      <c r="AU58" s="430"/>
      <c r="AV58" s="430"/>
      <c r="AW58" s="431"/>
      <c r="AX58" s="63"/>
      <c r="BA58" s="61"/>
      <c r="BB58" s="421" t="s">
        <v>43</v>
      </c>
      <c r="BC58" s="429"/>
      <c r="BD58" s="81">
        <f>SUM(BD47:BD57)</f>
        <v>0</v>
      </c>
      <c r="BE58" s="81">
        <f>SUM(BE47:BE57)</f>
        <v>0</v>
      </c>
      <c r="BF58" s="430"/>
      <c r="BG58" s="430"/>
      <c r="BH58" s="430"/>
      <c r="BI58" s="430"/>
      <c r="BJ58" s="430"/>
      <c r="BK58" s="430"/>
      <c r="BL58" s="430"/>
      <c r="BM58" s="431"/>
      <c r="BN58" s="63"/>
    </row>
    <row r="59" spans="5:66" ht="14.45" thickBot="1" x14ac:dyDescent="0.3">
      <c r="E59" s="82">
        <v>1</v>
      </c>
      <c r="F59" s="91"/>
      <c r="G59" s="282"/>
      <c r="H59" s="92"/>
      <c r="I59" s="67">
        <f>H59/$E$59</f>
        <v>0</v>
      </c>
      <c r="J59" s="432"/>
      <c r="K59" s="433"/>
      <c r="L59" s="433"/>
      <c r="M59" s="433"/>
      <c r="N59" s="433"/>
      <c r="O59" s="433"/>
      <c r="P59" s="433"/>
      <c r="Q59" s="434"/>
      <c r="R59" s="68"/>
      <c r="U59" s="82">
        <v>1</v>
      </c>
      <c r="V59" s="91"/>
      <c r="W59" s="92"/>
      <c r="X59" s="92"/>
      <c r="Y59" s="67">
        <f>X59/$E$59</f>
        <v>0</v>
      </c>
      <c r="Z59" s="432"/>
      <c r="AA59" s="433"/>
      <c r="AB59" s="433"/>
      <c r="AC59" s="433"/>
      <c r="AD59" s="433"/>
      <c r="AE59" s="433"/>
      <c r="AF59" s="433"/>
      <c r="AG59" s="434"/>
      <c r="AH59" s="68"/>
      <c r="AK59" s="82">
        <v>1</v>
      </c>
      <c r="AL59" s="91"/>
      <c r="AM59" s="92"/>
      <c r="AN59" s="92"/>
      <c r="AO59" s="67">
        <f>AN59/$E$59</f>
        <v>0</v>
      </c>
      <c r="AP59" s="432"/>
      <c r="AQ59" s="433"/>
      <c r="AR59" s="433"/>
      <c r="AS59" s="433"/>
      <c r="AT59" s="433"/>
      <c r="AU59" s="433"/>
      <c r="AV59" s="433"/>
      <c r="AW59" s="434"/>
      <c r="AX59" s="68"/>
      <c r="BA59" s="82">
        <v>1</v>
      </c>
      <c r="BB59" s="91"/>
      <c r="BC59" s="92"/>
      <c r="BD59" s="92"/>
      <c r="BE59" s="67">
        <f>BD59/$E$59</f>
        <v>0</v>
      </c>
      <c r="BF59" s="432"/>
      <c r="BG59" s="433"/>
      <c r="BH59" s="433"/>
      <c r="BI59" s="433"/>
      <c r="BJ59" s="433"/>
      <c r="BK59" s="433"/>
      <c r="BL59" s="433"/>
      <c r="BM59" s="434"/>
      <c r="BN59" s="68"/>
    </row>
    <row r="60" spans="5:66" x14ac:dyDescent="0.25">
      <c r="E60" s="435"/>
      <c r="F60" s="53"/>
      <c r="G60" s="283"/>
      <c r="H60" s="93"/>
      <c r="I60" s="67">
        <f t="shared" ref="I60:I65" si="35">H60/$E$59</f>
        <v>0</v>
      </c>
      <c r="J60" s="437"/>
      <c r="K60" s="438"/>
      <c r="L60" s="438"/>
      <c r="M60" s="438"/>
      <c r="N60" s="438"/>
      <c r="O60" s="438"/>
      <c r="P60" s="438"/>
      <c r="Q60" s="439"/>
      <c r="R60" s="68"/>
      <c r="U60" s="435"/>
      <c r="V60" s="53"/>
      <c r="W60" s="93"/>
      <c r="X60" s="93"/>
      <c r="Y60" s="67">
        <f t="shared" ref="Y60:Y65" si="36">X60/$E$59</f>
        <v>0</v>
      </c>
      <c r="Z60" s="437"/>
      <c r="AA60" s="438"/>
      <c r="AB60" s="438"/>
      <c r="AC60" s="438"/>
      <c r="AD60" s="438"/>
      <c r="AE60" s="438"/>
      <c r="AF60" s="438"/>
      <c r="AG60" s="439"/>
      <c r="AH60" s="68"/>
      <c r="AK60" s="435"/>
      <c r="AL60" s="53"/>
      <c r="AM60" s="93"/>
      <c r="AN60" s="93"/>
      <c r="AO60" s="67">
        <f t="shared" ref="AO60:AO65" si="37">AN60/$E$59</f>
        <v>0</v>
      </c>
      <c r="AP60" s="437"/>
      <c r="AQ60" s="438"/>
      <c r="AR60" s="438"/>
      <c r="AS60" s="438"/>
      <c r="AT60" s="438"/>
      <c r="AU60" s="438"/>
      <c r="AV60" s="438"/>
      <c r="AW60" s="439"/>
      <c r="AX60" s="68"/>
      <c r="BA60" s="435"/>
      <c r="BB60" s="53"/>
      <c r="BC60" s="93"/>
      <c r="BD60" s="93"/>
      <c r="BE60" s="67">
        <f t="shared" ref="BE60:BE65" si="38">BD60/$E$59</f>
        <v>0</v>
      </c>
      <c r="BF60" s="437"/>
      <c r="BG60" s="438"/>
      <c r="BH60" s="438"/>
      <c r="BI60" s="438"/>
      <c r="BJ60" s="438"/>
      <c r="BK60" s="438"/>
      <c r="BL60" s="438"/>
      <c r="BM60" s="439"/>
      <c r="BN60" s="68"/>
    </row>
    <row r="61" spans="5:66" x14ac:dyDescent="0.25">
      <c r="E61" s="436"/>
      <c r="F61" s="53"/>
      <c r="G61" s="283"/>
      <c r="H61" s="93"/>
      <c r="I61" s="67">
        <f t="shared" si="35"/>
        <v>0</v>
      </c>
      <c r="J61" s="437"/>
      <c r="K61" s="438"/>
      <c r="L61" s="438"/>
      <c r="M61" s="438"/>
      <c r="N61" s="438"/>
      <c r="O61" s="438"/>
      <c r="P61" s="438"/>
      <c r="Q61" s="439"/>
      <c r="R61" s="68"/>
      <c r="U61" s="436"/>
      <c r="V61" s="53"/>
      <c r="W61" s="93"/>
      <c r="X61" s="93"/>
      <c r="Y61" s="67">
        <f t="shared" si="36"/>
        <v>0</v>
      </c>
      <c r="Z61" s="437"/>
      <c r="AA61" s="438"/>
      <c r="AB61" s="438"/>
      <c r="AC61" s="438"/>
      <c r="AD61" s="438"/>
      <c r="AE61" s="438"/>
      <c r="AF61" s="438"/>
      <c r="AG61" s="439"/>
      <c r="AH61" s="68"/>
      <c r="AK61" s="436"/>
      <c r="AL61" s="53"/>
      <c r="AM61" s="93"/>
      <c r="AN61" s="93"/>
      <c r="AO61" s="67">
        <f t="shared" si="37"/>
        <v>0</v>
      </c>
      <c r="AP61" s="437"/>
      <c r="AQ61" s="438"/>
      <c r="AR61" s="438"/>
      <c r="AS61" s="438"/>
      <c r="AT61" s="438"/>
      <c r="AU61" s="438"/>
      <c r="AV61" s="438"/>
      <c r="AW61" s="439"/>
      <c r="AX61" s="68"/>
      <c r="BA61" s="436"/>
      <c r="BB61" s="53"/>
      <c r="BC61" s="93"/>
      <c r="BD61" s="93"/>
      <c r="BE61" s="67">
        <f t="shared" si="38"/>
        <v>0</v>
      </c>
      <c r="BF61" s="437"/>
      <c r="BG61" s="438"/>
      <c r="BH61" s="438"/>
      <c r="BI61" s="438"/>
      <c r="BJ61" s="438"/>
      <c r="BK61" s="438"/>
      <c r="BL61" s="438"/>
      <c r="BM61" s="439"/>
      <c r="BN61" s="68"/>
    </row>
    <row r="62" spans="5:66" x14ac:dyDescent="0.25">
      <c r="E62" s="436"/>
      <c r="F62" s="53"/>
      <c r="G62" s="283"/>
      <c r="H62" s="93"/>
      <c r="I62" s="67">
        <f t="shared" si="35"/>
        <v>0</v>
      </c>
      <c r="J62" s="437"/>
      <c r="K62" s="438"/>
      <c r="L62" s="438"/>
      <c r="M62" s="438"/>
      <c r="N62" s="438"/>
      <c r="O62" s="438"/>
      <c r="P62" s="438"/>
      <c r="Q62" s="439"/>
      <c r="R62" s="68"/>
      <c r="U62" s="436"/>
      <c r="V62" s="53"/>
      <c r="W62" s="93"/>
      <c r="X62" s="93"/>
      <c r="Y62" s="67">
        <f t="shared" si="36"/>
        <v>0</v>
      </c>
      <c r="Z62" s="437"/>
      <c r="AA62" s="438"/>
      <c r="AB62" s="438"/>
      <c r="AC62" s="438"/>
      <c r="AD62" s="438"/>
      <c r="AE62" s="438"/>
      <c r="AF62" s="438"/>
      <c r="AG62" s="439"/>
      <c r="AH62" s="68"/>
      <c r="AK62" s="436"/>
      <c r="AL62" s="53"/>
      <c r="AM62" s="93"/>
      <c r="AN62" s="93"/>
      <c r="AO62" s="67">
        <f t="shared" si="37"/>
        <v>0</v>
      </c>
      <c r="AP62" s="437"/>
      <c r="AQ62" s="438"/>
      <c r="AR62" s="438"/>
      <c r="AS62" s="438"/>
      <c r="AT62" s="438"/>
      <c r="AU62" s="438"/>
      <c r="AV62" s="438"/>
      <c r="AW62" s="439"/>
      <c r="AX62" s="68"/>
      <c r="BA62" s="436"/>
      <c r="BB62" s="53"/>
      <c r="BC62" s="93"/>
      <c r="BD62" s="93"/>
      <c r="BE62" s="67">
        <f t="shared" si="38"/>
        <v>0</v>
      </c>
      <c r="BF62" s="437"/>
      <c r="BG62" s="438"/>
      <c r="BH62" s="438"/>
      <c r="BI62" s="438"/>
      <c r="BJ62" s="438"/>
      <c r="BK62" s="438"/>
      <c r="BL62" s="438"/>
      <c r="BM62" s="439"/>
      <c r="BN62" s="68"/>
    </row>
    <row r="63" spans="5:66" x14ac:dyDescent="0.25">
      <c r="E63" s="436"/>
      <c r="F63" s="53"/>
      <c r="G63" s="283"/>
      <c r="H63" s="93"/>
      <c r="I63" s="67">
        <f t="shared" si="35"/>
        <v>0</v>
      </c>
      <c r="J63" s="437"/>
      <c r="K63" s="438"/>
      <c r="L63" s="438"/>
      <c r="M63" s="438"/>
      <c r="N63" s="438"/>
      <c r="O63" s="438"/>
      <c r="P63" s="438"/>
      <c r="Q63" s="439"/>
      <c r="R63" s="68"/>
      <c r="U63" s="436"/>
      <c r="V63" s="53"/>
      <c r="W63" s="93"/>
      <c r="X63" s="93"/>
      <c r="Y63" s="67">
        <f t="shared" si="36"/>
        <v>0</v>
      </c>
      <c r="Z63" s="437"/>
      <c r="AA63" s="438"/>
      <c r="AB63" s="438"/>
      <c r="AC63" s="438"/>
      <c r="AD63" s="438"/>
      <c r="AE63" s="438"/>
      <c r="AF63" s="438"/>
      <c r="AG63" s="439"/>
      <c r="AH63" s="68"/>
      <c r="AK63" s="436"/>
      <c r="AL63" s="53"/>
      <c r="AM63" s="93"/>
      <c r="AN63" s="93"/>
      <c r="AO63" s="67">
        <f t="shared" si="37"/>
        <v>0</v>
      </c>
      <c r="AP63" s="437"/>
      <c r="AQ63" s="438"/>
      <c r="AR63" s="438"/>
      <c r="AS63" s="438"/>
      <c r="AT63" s="438"/>
      <c r="AU63" s="438"/>
      <c r="AV63" s="438"/>
      <c r="AW63" s="439"/>
      <c r="AX63" s="68"/>
      <c r="BA63" s="436"/>
      <c r="BB63" s="53"/>
      <c r="BC63" s="93"/>
      <c r="BD63" s="93"/>
      <c r="BE63" s="67">
        <f t="shared" si="38"/>
        <v>0</v>
      </c>
      <c r="BF63" s="437"/>
      <c r="BG63" s="438"/>
      <c r="BH63" s="438"/>
      <c r="BI63" s="438"/>
      <c r="BJ63" s="438"/>
      <c r="BK63" s="438"/>
      <c r="BL63" s="438"/>
      <c r="BM63" s="439"/>
      <c r="BN63" s="68"/>
    </row>
    <row r="64" spans="5:66" x14ac:dyDescent="0.25">
      <c r="E64" s="436"/>
      <c r="F64" s="53"/>
      <c r="G64" s="283"/>
      <c r="H64" s="93"/>
      <c r="I64" s="67">
        <f t="shared" si="35"/>
        <v>0</v>
      </c>
      <c r="J64" s="437"/>
      <c r="K64" s="438"/>
      <c r="L64" s="438"/>
      <c r="M64" s="438"/>
      <c r="N64" s="438"/>
      <c r="O64" s="438"/>
      <c r="P64" s="438"/>
      <c r="Q64" s="439"/>
      <c r="R64" s="68"/>
      <c r="U64" s="436"/>
      <c r="V64" s="53"/>
      <c r="W64" s="93"/>
      <c r="X64" s="93"/>
      <c r="Y64" s="67">
        <f t="shared" si="36"/>
        <v>0</v>
      </c>
      <c r="Z64" s="437"/>
      <c r="AA64" s="438"/>
      <c r="AB64" s="438"/>
      <c r="AC64" s="438"/>
      <c r="AD64" s="438"/>
      <c r="AE64" s="438"/>
      <c r="AF64" s="438"/>
      <c r="AG64" s="439"/>
      <c r="AH64" s="68"/>
      <c r="AK64" s="436"/>
      <c r="AL64" s="53"/>
      <c r="AM64" s="93"/>
      <c r="AN64" s="93"/>
      <c r="AO64" s="67">
        <f t="shared" si="37"/>
        <v>0</v>
      </c>
      <c r="AP64" s="437"/>
      <c r="AQ64" s="438"/>
      <c r="AR64" s="438"/>
      <c r="AS64" s="438"/>
      <c r="AT64" s="438"/>
      <c r="AU64" s="438"/>
      <c r="AV64" s="438"/>
      <c r="AW64" s="439"/>
      <c r="AX64" s="68"/>
      <c r="BA64" s="436"/>
      <c r="BB64" s="53"/>
      <c r="BC64" s="93"/>
      <c r="BD64" s="93"/>
      <c r="BE64" s="67">
        <f t="shared" si="38"/>
        <v>0</v>
      </c>
      <c r="BF64" s="437"/>
      <c r="BG64" s="438"/>
      <c r="BH64" s="438"/>
      <c r="BI64" s="438"/>
      <c r="BJ64" s="438"/>
      <c r="BK64" s="438"/>
      <c r="BL64" s="438"/>
      <c r="BM64" s="439"/>
      <c r="BN64" s="68"/>
    </row>
    <row r="65" spans="5:66" ht="15.75" thickBot="1" x14ac:dyDescent="0.3">
      <c r="E65" s="436"/>
      <c r="F65" s="94"/>
      <c r="G65" s="284"/>
      <c r="H65" s="95"/>
      <c r="I65" s="67">
        <f t="shared" si="35"/>
        <v>0</v>
      </c>
      <c r="J65" s="440"/>
      <c r="K65" s="441"/>
      <c r="L65" s="441"/>
      <c r="M65" s="441"/>
      <c r="N65" s="441"/>
      <c r="O65" s="441"/>
      <c r="P65" s="441"/>
      <c r="Q65" s="442"/>
      <c r="R65" s="90"/>
      <c r="U65" s="436"/>
      <c r="V65" s="94"/>
      <c r="W65" s="95"/>
      <c r="X65" s="95"/>
      <c r="Y65" s="67">
        <f t="shared" si="36"/>
        <v>0</v>
      </c>
      <c r="Z65" s="440"/>
      <c r="AA65" s="441"/>
      <c r="AB65" s="441"/>
      <c r="AC65" s="441"/>
      <c r="AD65" s="441"/>
      <c r="AE65" s="441"/>
      <c r="AF65" s="441"/>
      <c r="AG65" s="442"/>
      <c r="AH65" s="90"/>
      <c r="AK65" s="436"/>
      <c r="AL65" s="94"/>
      <c r="AM65" s="95"/>
      <c r="AN65" s="95"/>
      <c r="AO65" s="67">
        <f t="shared" si="37"/>
        <v>0</v>
      </c>
      <c r="AP65" s="440"/>
      <c r="AQ65" s="441"/>
      <c r="AR65" s="441"/>
      <c r="AS65" s="441"/>
      <c r="AT65" s="441"/>
      <c r="AU65" s="441"/>
      <c r="AV65" s="441"/>
      <c r="AW65" s="442"/>
      <c r="AX65" s="90"/>
      <c r="BA65" s="436"/>
      <c r="BB65" s="94"/>
      <c r="BC65" s="95"/>
      <c r="BD65" s="95"/>
      <c r="BE65" s="67">
        <f t="shared" si="38"/>
        <v>0</v>
      </c>
      <c r="BF65" s="440"/>
      <c r="BG65" s="441"/>
      <c r="BH65" s="441"/>
      <c r="BI65" s="441"/>
      <c r="BJ65" s="441"/>
      <c r="BK65" s="441"/>
      <c r="BL65" s="441"/>
      <c r="BM65" s="442"/>
      <c r="BN65" s="90"/>
    </row>
    <row r="66" spans="5:66" ht="14.45" thickBot="1" x14ac:dyDescent="0.3">
      <c r="E66" s="61"/>
      <c r="F66" s="421" t="s">
        <v>44</v>
      </c>
      <c r="G66" s="422"/>
      <c r="H66" s="81">
        <f>SUM(H59:H65)</f>
        <v>0</v>
      </c>
      <c r="I66" s="81">
        <f>SUM(I59:I65)</f>
        <v>0</v>
      </c>
      <c r="J66" s="423"/>
      <c r="K66" s="424"/>
      <c r="L66" s="424"/>
      <c r="M66" s="424"/>
      <c r="N66" s="424"/>
      <c r="O66" s="424"/>
      <c r="P66" s="424"/>
      <c r="Q66" s="425"/>
      <c r="R66" s="63"/>
      <c r="U66" s="61"/>
      <c r="V66" s="421" t="s">
        <v>44</v>
      </c>
      <c r="W66" s="422"/>
      <c r="X66" s="81">
        <f>SUM(X59:X65)</f>
        <v>0</v>
      </c>
      <c r="Y66" s="81">
        <f>SUM(Y59:Y65)</f>
        <v>0</v>
      </c>
      <c r="Z66" s="423"/>
      <c r="AA66" s="424"/>
      <c r="AB66" s="424"/>
      <c r="AC66" s="424"/>
      <c r="AD66" s="424"/>
      <c r="AE66" s="424"/>
      <c r="AF66" s="424"/>
      <c r="AG66" s="425"/>
      <c r="AH66" s="63"/>
      <c r="AK66" s="61"/>
      <c r="AL66" s="421" t="s">
        <v>44</v>
      </c>
      <c r="AM66" s="422"/>
      <c r="AN66" s="81">
        <f>SUM(AN59:AN65)</f>
        <v>0</v>
      </c>
      <c r="AO66" s="81">
        <f>SUM(AO59:AO65)</f>
        <v>0</v>
      </c>
      <c r="AP66" s="423"/>
      <c r="AQ66" s="424"/>
      <c r="AR66" s="424"/>
      <c r="AS66" s="424"/>
      <c r="AT66" s="424"/>
      <c r="AU66" s="424"/>
      <c r="AV66" s="424"/>
      <c r="AW66" s="425"/>
      <c r="AX66" s="63"/>
      <c r="BA66" s="61"/>
      <c r="BB66" s="421" t="s">
        <v>44</v>
      </c>
      <c r="BC66" s="422"/>
      <c r="BD66" s="81">
        <f>SUM(BD59:BD65)</f>
        <v>0</v>
      </c>
      <c r="BE66" s="81">
        <f>SUM(BE59:BE65)</f>
        <v>0</v>
      </c>
      <c r="BF66" s="423"/>
      <c r="BG66" s="424"/>
      <c r="BH66" s="424"/>
      <c r="BI66" s="424"/>
      <c r="BJ66" s="424"/>
      <c r="BK66" s="424"/>
      <c r="BL66" s="424"/>
      <c r="BM66" s="425"/>
      <c r="BN66" s="63"/>
    </row>
    <row r="67" spans="5:66" ht="14.45" thickBot="1" x14ac:dyDescent="0.3">
      <c r="E67" s="96"/>
      <c r="F67" s="97"/>
      <c r="G67" s="285"/>
      <c r="H67" s="99">
        <f>SUM(H66,H58,H46,H26)</f>
        <v>0</v>
      </c>
      <c r="I67" s="99">
        <f>SUM(I66,I58,I46,I26)</f>
        <v>109.70000000000002</v>
      </c>
      <c r="J67" s="426"/>
      <c r="K67" s="427"/>
      <c r="L67" s="427"/>
      <c r="M67" s="427"/>
      <c r="N67" s="427"/>
      <c r="O67" s="427"/>
      <c r="P67" s="427"/>
      <c r="Q67" s="428"/>
      <c r="R67" s="100"/>
      <c r="U67" s="96"/>
      <c r="V67" s="97"/>
      <c r="W67" s="98"/>
      <c r="X67" s="99">
        <f>SUM(X66,X58,X46,X26)</f>
        <v>0</v>
      </c>
      <c r="Y67" s="99">
        <f>SUM(Y66,Y58,Y46,Y26)</f>
        <v>0</v>
      </c>
      <c r="Z67" s="426"/>
      <c r="AA67" s="427"/>
      <c r="AB67" s="427"/>
      <c r="AC67" s="427"/>
      <c r="AD67" s="427"/>
      <c r="AE67" s="427"/>
      <c r="AF67" s="427"/>
      <c r="AG67" s="428"/>
      <c r="AH67" s="100"/>
      <c r="AK67" s="96"/>
      <c r="AL67" s="97"/>
      <c r="AM67" s="98"/>
      <c r="AN67" s="99">
        <f>SUM(AN66,AN58,AN46,AN26)</f>
        <v>0</v>
      </c>
      <c r="AO67" s="99">
        <f>SUM(AO66,AO58,AO46,AO26)</f>
        <v>0</v>
      </c>
      <c r="AP67" s="426"/>
      <c r="AQ67" s="427"/>
      <c r="AR67" s="427"/>
      <c r="AS67" s="427"/>
      <c r="AT67" s="427"/>
      <c r="AU67" s="427"/>
      <c r="AV67" s="427"/>
      <c r="AW67" s="428"/>
      <c r="AX67" s="100"/>
      <c r="BA67" s="96"/>
      <c r="BB67" s="97"/>
      <c r="BC67" s="98"/>
      <c r="BD67" s="99">
        <f>SUM(BD66,BD58,BD46,BD26)</f>
        <v>0</v>
      </c>
      <c r="BE67" s="99">
        <f>SUM(BE66,BE58,BE46,BE26)</f>
        <v>0</v>
      </c>
      <c r="BF67" s="426"/>
      <c r="BG67" s="427"/>
      <c r="BH67" s="427"/>
      <c r="BI67" s="427"/>
      <c r="BJ67" s="427"/>
      <c r="BK67" s="427"/>
      <c r="BL67" s="427"/>
      <c r="BM67" s="428"/>
      <c r="BN67" s="100"/>
    </row>
  </sheetData>
  <mergeCells count="286">
    <mergeCell ref="F66:G66"/>
    <mergeCell ref="J66:Q66"/>
    <mergeCell ref="J67:Q67"/>
    <mergeCell ref="B7:D7"/>
    <mergeCell ref="F58:G58"/>
    <mergeCell ref="J58:Q58"/>
    <mergeCell ref="J59:Q59"/>
    <mergeCell ref="E60:E65"/>
    <mergeCell ref="J60:Q60"/>
    <mergeCell ref="J61:Q61"/>
    <mergeCell ref="J62:Q62"/>
    <mergeCell ref="J63:Q63"/>
    <mergeCell ref="J64:Q64"/>
    <mergeCell ref="J65:Q65"/>
    <mergeCell ref="J52:Q52"/>
    <mergeCell ref="J53:Q53"/>
    <mergeCell ref="J54:Q54"/>
    <mergeCell ref="J55:Q55"/>
    <mergeCell ref="J56:Q56"/>
    <mergeCell ref="J57:Q57"/>
    <mergeCell ref="F46:G46"/>
    <mergeCell ref="J46:Q46"/>
    <mergeCell ref="E48:E57"/>
    <mergeCell ref="J48:Q48"/>
    <mergeCell ref="J49:Q49"/>
    <mergeCell ref="J50:Q50"/>
    <mergeCell ref="J51:Q51"/>
    <mergeCell ref="E28:E45"/>
    <mergeCell ref="J28:Q28"/>
    <mergeCell ref="J29:Q29"/>
    <mergeCell ref="J30:Q30"/>
    <mergeCell ref="J31:Q31"/>
    <mergeCell ref="J32:Q32"/>
    <mergeCell ref="J33:Q33"/>
    <mergeCell ref="J34:Q34"/>
    <mergeCell ref="J35:Q35"/>
    <mergeCell ref="J42:Q42"/>
    <mergeCell ref="J43:Q43"/>
    <mergeCell ref="J45:Q45"/>
    <mergeCell ref="J27:Q27"/>
    <mergeCell ref="J12:Q12"/>
    <mergeCell ref="J13:Q13"/>
    <mergeCell ref="J47:Q47"/>
    <mergeCell ref="J36:Q36"/>
    <mergeCell ref="J37:Q37"/>
    <mergeCell ref="J38:Q38"/>
    <mergeCell ref="J39:Q39"/>
    <mergeCell ref="J40:Q40"/>
    <mergeCell ref="J41:Q41"/>
    <mergeCell ref="J44:Q44"/>
    <mergeCell ref="E14:E25"/>
    <mergeCell ref="J14:Q14"/>
    <mergeCell ref="J15:Q15"/>
    <mergeCell ref="J16:Q16"/>
    <mergeCell ref="J17:Q17"/>
    <mergeCell ref="J18:Q18"/>
    <mergeCell ref="J19:Q19"/>
    <mergeCell ref="J20:Q20"/>
    <mergeCell ref="F26:G26"/>
    <mergeCell ref="J26:Q26"/>
    <mergeCell ref="J21:Q21"/>
    <mergeCell ref="J22:Q22"/>
    <mergeCell ref="J23:Q23"/>
    <mergeCell ref="J24:Q24"/>
    <mergeCell ref="J25:Q25"/>
    <mergeCell ref="N3:P3"/>
    <mergeCell ref="Q3:S3"/>
    <mergeCell ref="B5:D5"/>
    <mergeCell ref="E5:S5"/>
    <mergeCell ref="E11:R11"/>
    <mergeCell ref="B3:B4"/>
    <mergeCell ref="C3:C4"/>
    <mergeCell ref="D3:D4"/>
    <mergeCell ref="E3:G3"/>
    <mergeCell ref="H3:J3"/>
    <mergeCell ref="K3:M3"/>
    <mergeCell ref="U3:W3"/>
    <mergeCell ref="X3:Z3"/>
    <mergeCell ref="AA3:AC3"/>
    <mergeCell ref="AD3:AF3"/>
    <mergeCell ref="AG3:AI3"/>
    <mergeCell ref="U5:AI5"/>
    <mergeCell ref="AK3:AM3"/>
    <mergeCell ref="AN3:AP3"/>
    <mergeCell ref="AQ3:AS3"/>
    <mergeCell ref="AT3:AV3"/>
    <mergeCell ref="AW3:AY3"/>
    <mergeCell ref="AK5:AY5"/>
    <mergeCell ref="BA3:BC3"/>
    <mergeCell ref="BD3:BF3"/>
    <mergeCell ref="BG3:BI3"/>
    <mergeCell ref="BJ3:BL3"/>
    <mergeCell ref="BM3:BO3"/>
    <mergeCell ref="BA5:BO5"/>
    <mergeCell ref="AK11:AX11"/>
    <mergeCell ref="AP12:AW12"/>
    <mergeCell ref="AP13:AW13"/>
    <mergeCell ref="AK14:AK25"/>
    <mergeCell ref="AP14:AW14"/>
    <mergeCell ref="AP15:AW15"/>
    <mergeCell ref="AP16:AW16"/>
    <mergeCell ref="AP17:AW17"/>
    <mergeCell ref="AP18:AW18"/>
    <mergeCell ref="AP19:AW19"/>
    <mergeCell ref="AP20:AW20"/>
    <mergeCell ref="AP21:AW21"/>
    <mergeCell ref="AP22:AW22"/>
    <mergeCell ref="AP23:AW23"/>
    <mergeCell ref="AP24:AW24"/>
    <mergeCell ref="AP25:AW25"/>
    <mergeCell ref="AL26:AM26"/>
    <mergeCell ref="AP26:AW26"/>
    <mergeCell ref="AP27:AW27"/>
    <mergeCell ref="AK28:AK45"/>
    <mergeCell ref="AP28:AW28"/>
    <mergeCell ref="AP29:AW29"/>
    <mergeCell ref="AP30:AW30"/>
    <mergeCell ref="AP31:AW31"/>
    <mergeCell ref="AP32:AW32"/>
    <mergeCell ref="AP33:AW33"/>
    <mergeCell ref="AP34:AW34"/>
    <mergeCell ref="AP35:AW35"/>
    <mergeCell ref="AP36:AW36"/>
    <mergeCell ref="AP37:AW37"/>
    <mergeCell ref="AP38:AW38"/>
    <mergeCell ref="AP39:AW39"/>
    <mergeCell ref="AP40:AW40"/>
    <mergeCell ref="AP41:AW41"/>
    <mergeCell ref="AP42:AW42"/>
    <mergeCell ref="AP43:AW43"/>
    <mergeCell ref="AP45:AW45"/>
    <mergeCell ref="AL46:AM46"/>
    <mergeCell ref="AP46:AW46"/>
    <mergeCell ref="AP47:AW47"/>
    <mergeCell ref="AK48:AK57"/>
    <mergeCell ref="AP48:AW48"/>
    <mergeCell ref="AP49:AW49"/>
    <mergeCell ref="AP50:AW50"/>
    <mergeCell ref="AP51:AW51"/>
    <mergeCell ref="AP52:AW52"/>
    <mergeCell ref="AP53:AW53"/>
    <mergeCell ref="AP54:AW54"/>
    <mergeCell ref="AP55:AW55"/>
    <mergeCell ref="AP56:AW56"/>
    <mergeCell ref="AP57:AW57"/>
    <mergeCell ref="AP58:AW58"/>
    <mergeCell ref="AP59:AW59"/>
    <mergeCell ref="AK60:AK65"/>
    <mergeCell ref="AP60:AW60"/>
    <mergeCell ref="AP61:AW61"/>
    <mergeCell ref="AP62:AW62"/>
    <mergeCell ref="AP63:AW63"/>
    <mergeCell ref="AP64:AW64"/>
    <mergeCell ref="AP65:AW65"/>
    <mergeCell ref="AL66:AM66"/>
    <mergeCell ref="AP66:AW66"/>
    <mergeCell ref="AP67:AW67"/>
    <mergeCell ref="U11:AH11"/>
    <mergeCell ref="Z12:AG12"/>
    <mergeCell ref="Z13:AG13"/>
    <mergeCell ref="U14:U25"/>
    <mergeCell ref="Z14:AG14"/>
    <mergeCell ref="Z15:AG15"/>
    <mergeCell ref="Z16:AG16"/>
    <mergeCell ref="Z17:AG17"/>
    <mergeCell ref="Z18:AG18"/>
    <mergeCell ref="Z19:AG19"/>
    <mergeCell ref="Z20:AG20"/>
    <mergeCell ref="Z21:AG21"/>
    <mergeCell ref="Z22:AG22"/>
    <mergeCell ref="Z23:AG23"/>
    <mergeCell ref="Z24:AG24"/>
    <mergeCell ref="Z25:AG25"/>
    <mergeCell ref="V26:W26"/>
    <mergeCell ref="Z26:AG26"/>
    <mergeCell ref="Z27:AG27"/>
    <mergeCell ref="U28:U45"/>
    <mergeCell ref="AL58:AM58"/>
    <mergeCell ref="Z28:AG28"/>
    <mergeCell ref="Z29:AG29"/>
    <mergeCell ref="Z30:AG30"/>
    <mergeCell ref="Z31:AG31"/>
    <mergeCell ref="Z32:AG32"/>
    <mergeCell ref="Z33:AG33"/>
    <mergeCell ref="Z34:AG34"/>
    <mergeCell ref="Z35:AG35"/>
    <mergeCell ref="Z36:AG36"/>
    <mergeCell ref="Z37:AG37"/>
    <mergeCell ref="Z38:AG38"/>
    <mergeCell ref="Z39:AG39"/>
    <mergeCell ref="Z40:AG40"/>
    <mergeCell ref="Z41:AG41"/>
    <mergeCell ref="Z42:AG42"/>
    <mergeCell ref="Z43:AG43"/>
    <mergeCell ref="Z45:AG45"/>
    <mergeCell ref="V46:W46"/>
    <mergeCell ref="Z46:AG46"/>
    <mergeCell ref="Z47:AG47"/>
    <mergeCell ref="U48:U57"/>
    <mergeCell ref="Z48:AG48"/>
    <mergeCell ref="Z49:AG49"/>
    <mergeCell ref="Z50:AG50"/>
    <mergeCell ref="Z51:AG51"/>
    <mergeCell ref="Z52:AG52"/>
    <mergeCell ref="Z53:AG53"/>
    <mergeCell ref="Z54:AG54"/>
    <mergeCell ref="Z55:AG55"/>
    <mergeCell ref="Z56:AG56"/>
    <mergeCell ref="Z57:AG57"/>
    <mergeCell ref="Z58:AG58"/>
    <mergeCell ref="Z59:AG59"/>
    <mergeCell ref="U60:U65"/>
    <mergeCell ref="Z60:AG60"/>
    <mergeCell ref="Z61:AG61"/>
    <mergeCell ref="Z62:AG62"/>
    <mergeCell ref="Z63:AG63"/>
    <mergeCell ref="Z64:AG64"/>
    <mergeCell ref="Z65:AG65"/>
    <mergeCell ref="V66:W66"/>
    <mergeCell ref="Z66:AG66"/>
    <mergeCell ref="Z67:AG67"/>
    <mergeCell ref="BA11:BN11"/>
    <mergeCell ref="BF12:BM12"/>
    <mergeCell ref="BF13:BM13"/>
    <mergeCell ref="BA14:BA25"/>
    <mergeCell ref="BF14:BM14"/>
    <mergeCell ref="BF15:BM15"/>
    <mergeCell ref="BF16:BM16"/>
    <mergeCell ref="BF17:BM17"/>
    <mergeCell ref="BF18:BM18"/>
    <mergeCell ref="BF19:BM19"/>
    <mergeCell ref="BF20:BM20"/>
    <mergeCell ref="BF21:BM21"/>
    <mergeCell ref="BF22:BM22"/>
    <mergeCell ref="BF23:BM23"/>
    <mergeCell ref="BF24:BM24"/>
    <mergeCell ref="BF25:BM25"/>
    <mergeCell ref="BB26:BC26"/>
    <mergeCell ref="BF26:BM26"/>
    <mergeCell ref="BF27:BM27"/>
    <mergeCell ref="BA28:BA45"/>
    <mergeCell ref="V58:W58"/>
    <mergeCell ref="BF37:BM37"/>
    <mergeCell ref="BF38:BM38"/>
    <mergeCell ref="BF39:BM39"/>
    <mergeCell ref="BF40:BM40"/>
    <mergeCell ref="BF41:BM41"/>
    <mergeCell ref="BF42:BM42"/>
    <mergeCell ref="BF43:BM43"/>
    <mergeCell ref="BF45:BM45"/>
    <mergeCell ref="BF28:BM28"/>
    <mergeCell ref="BF29:BM29"/>
    <mergeCell ref="BF30:BM30"/>
    <mergeCell ref="BF31:BM31"/>
    <mergeCell ref="BF32:BM32"/>
    <mergeCell ref="BF33:BM33"/>
    <mergeCell ref="BF34:BM34"/>
    <mergeCell ref="BF35:BM35"/>
    <mergeCell ref="BF36:BM36"/>
    <mergeCell ref="BB66:BC66"/>
    <mergeCell ref="BF66:BM66"/>
    <mergeCell ref="BF67:BM67"/>
    <mergeCell ref="BB58:BC58"/>
    <mergeCell ref="BF58:BM58"/>
    <mergeCell ref="BF59:BM59"/>
    <mergeCell ref="BB46:BC46"/>
    <mergeCell ref="BF46:BM46"/>
    <mergeCell ref="BF47:BM47"/>
    <mergeCell ref="BA60:BA65"/>
    <mergeCell ref="BF60:BM60"/>
    <mergeCell ref="BF61:BM61"/>
    <mergeCell ref="BF62:BM62"/>
    <mergeCell ref="BF63:BM63"/>
    <mergeCell ref="BF64:BM64"/>
    <mergeCell ref="BF65:BM65"/>
    <mergeCell ref="BA48:BA57"/>
    <mergeCell ref="BF48:BM48"/>
    <mergeCell ref="BF49:BM49"/>
    <mergeCell ref="BF50:BM50"/>
    <mergeCell ref="BF51:BM51"/>
    <mergeCell ref="BF52:BM52"/>
    <mergeCell ref="BF53:BM53"/>
    <mergeCell ref="BF54:BM54"/>
    <mergeCell ref="BF55:BM55"/>
    <mergeCell ref="BF56:BM56"/>
    <mergeCell ref="BF57:BM57"/>
  </mergeCells>
  <dataValidations count="1">
    <dataValidation type="list" allowBlank="1" showInputMessage="1" showErrorMessage="1" sqref="BN59:BN65 R59:R65 AX59:AX65 AH59:AH65 R47:R57 AH13:AH25 AX13:AX25 BN13:BN25 R13:R25 BN27:BN45 AH27:AH45 AX27:AX45 R27:R45 BN47:BN57 AH47:AH57 AX47:AX57" xr:uid="{00000000-0002-0000-0800-000000000000}">
      <formula1>$E$9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Budget follow up</vt:lpstr>
      <vt:lpstr>Reporting trim 2020</vt:lpstr>
      <vt:lpstr>Reporting trim 2021</vt:lpstr>
      <vt:lpstr>Reporting trim 2022</vt:lpstr>
      <vt:lpstr>Reporting trim 2023</vt:lpstr>
      <vt:lpstr>Budget R1</vt:lpstr>
      <vt:lpstr>Budget R2</vt:lpstr>
      <vt:lpstr>Budget R3</vt:lpstr>
      <vt:lpstr>Office costs</vt:lpstr>
      <vt:lpstr>Staff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PCDell</dc:creator>
  <cp:lastModifiedBy>admin</cp:lastModifiedBy>
  <cp:lastPrinted>2020-08-04T10:45:13Z</cp:lastPrinted>
  <dcterms:created xsi:type="dcterms:W3CDTF">2019-05-22T09:31:48Z</dcterms:created>
  <dcterms:modified xsi:type="dcterms:W3CDTF">2020-11-20T09:30:41Z</dcterms:modified>
</cp:coreProperties>
</file>